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SKFILE3\Data6\65\654\6541\6541_Alle\Liegenschaften\0270_VWO_40_01_Schule Bossental\Ausschreibung Unterlagen\Unterhalts- und Grundreinigung\Unterlagen -602-\"/>
    </mc:Choice>
  </mc:AlternateContent>
  <xr:revisionPtr revIDLastSave="0" documentId="13_ncr:1_{DA3C95F7-792E-4A7D-84AA-D27F9E040C0F}" xr6:coauthVersionLast="47" xr6:coauthVersionMax="47" xr10:uidLastSave="{00000000-0000-0000-0000-000000000000}"/>
  <bookViews>
    <workbookView xWindow="28680" yWindow="-120" windowWidth="29040" windowHeight="17520" xr2:uid="{00000000-000D-0000-FFFF-FFFF00000000}"/>
  </bookViews>
  <sheets>
    <sheet name="Bearbeitungshinweise" sheetId="17" r:id="rId1"/>
    <sheet name="1.1 Stammdaten" sheetId="18" r:id="rId2"/>
    <sheet name="1.2 Stundenverrechnungssatz" sheetId="19" r:id="rId3"/>
    <sheet name="2.1 Leistungsrichtwerte" sheetId="20" r:id="rId4"/>
    <sheet name="3.1 Raumbuch Schule Bossental" sheetId="21" r:id="rId5"/>
    <sheet name="3.2 Raumbuch Turnhalle" sheetId="28" r:id="rId6"/>
    <sheet name="3.3 Raumbuch Stadtteilbücherei" sheetId="29" r:id="rId7"/>
    <sheet name="3.4 Raumbuch Kita Bossental" sheetId="26" r:id="rId8"/>
    <sheet name="4.1 Regiearbeiten" sheetId="22" r:id="rId9"/>
    <sheet name="5.1 Grundreinigung" sheetId="23" r:id="rId10"/>
    <sheet name="6.1 Angebotssummen" sheetId="24" r:id="rId11"/>
    <sheet name="Tabelle1" sheetId="1" state="hidden" r:id="rId12"/>
    <sheet name="Tabelle2" sheetId="2" state="hidden" r:id="rId13"/>
    <sheet name="Tabelle3" sheetId="3" state="hidden" r:id="rId14"/>
  </sheets>
  <externalReferences>
    <externalReference r:id="rId15"/>
    <externalReference r:id="rId16"/>
    <externalReference r:id="rId17"/>
    <externalReference r:id="rId18"/>
    <externalReference r:id="rId19"/>
  </externalReferences>
  <definedNames>
    <definedName name="_xlnm._FilterDatabase" localSheetId="4" hidden="1">'3.1 Raumbuch Schule Bossental'!$A$15:$R$67</definedName>
    <definedName name="_xlnm._FilterDatabase" localSheetId="5" hidden="1">'3.2 Raumbuch Turnhalle'!$A$15:$R$30</definedName>
    <definedName name="_xlnm._FilterDatabase" localSheetId="7" hidden="1">'3.4 Raumbuch Kita Bossental'!$A$15:$R$67</definedName>
    <definedName name="Auftraggeber">#REF!</definedName>
    <definedName name="Bieter_Firma" localSheetId="0">'[1]1.1 Stammdaten'!$C$10</definedName>
    <definedName name="Bieter_Firma">#REF!</definedName>
    <definedName name="Bieter_Name" localSheetId="0">'[1]1.1 Stammdaten'!$C$11</definedName>
    <definedName name="Bieter_Name">#REF!</definedName>
    <definedName name="BKJ">'3.1 Raumbuch Schule Bossental'!$Q$13</definedName>
    <definedName name="Brutto">'6.1 Angebotssummen'!#REF!</definedName>
    <definedName name="Doku_Blatt_Angebot" localSheetId="0">Bearbeitungshinweise!$C$60</definedName>
    <definedName name="Doku_Blatt_Einzelraum" localSheetId="0">Bearbeitungshinweise!#REF!</definedName>
    <definedName name="Doku_Blatt_Glasreinigung" localSheetId="0">Bearbeitungshinweise!#REF!</definedName>
    <definedName name="Doku_Blatt_Grundreinigung" localSheetId="8">[1]Bearbeitungshinweise!#REF!</definedName>
    <definedName name="Doku_Blatt_Preiszusammenstellung" localSheetId="0">Bearbeitungshinweise!$C$57</definedName>
    <definedName name="Doku_Blatt_Raumgruppen" localSheetId="0">Bearbeitungshinweise!$C$52</definedName>
    <definedName name="Doku_Blatt_Regiearbeiten" localSheetId="0">Bearbeitungshinweise!$C$63</definedName>
    <definedName name="Doku_Blatt_SVS" localSheetId="0">Bearbeitungshinweise!#REF!</definedName>
    <definedName name="_xlnm.Print_Area" localSheetId="1">'1.1 Stammdaten'!$A$1:$D$25</definedName>
    <definedName name="_xlnm.Print_Area" localSheetId="2">'1.2 Stundenverrechnungssatz'!$A$1:$G$74</definedName>
    <definedName name="_xlnm.Print_Area" localSheetId="3">'2.1 Leistungsrichtwerte'!$A$1:$G$20</definedName>
    <definedName name="_xlnm.Print_Area" localSheetId="4">'3.1 Raumbuch Schule Bossental'!$A$1:$R$67</definedName>
    <definedName name="_xlnm.Print_Area" localSheetId="8">'4.1 Regiearbeiten'!$A$1:$I$20</definedName>
    <definedName name="_xlnm.Print_Area" localSheetId="9">'5.1 Grundreinigung'!$A$1:$I$22</definedName>
    <definedName name="_xlnm.Print_Area" localSheetId="10">'6.1 Angebotssummen'!$A$1:$D$78</definedName>
    <definedName name="_xlnm.Print_Area" localSheetId="0">Bearbeitungshinweise!$A$2:$D$61</definedName>
    <definedName name="_xlnm.Print_Titles" localSheetId="4">'3.1 Raumbuch Schule Bossental'!$1:$16</definedName>
    <definedName name="_xlnm.Print_Titles" localSheetId="10">'6.1 Angebotssummen'!$7:$9</definedName>
    <definedName name="Email">#REF!</definedName>
    <definedName name="Fax">#REF!</definedName>
    <definedName name="Gebäude_Typen" localSheetId="8">#REF!</definedName>
    <definedName name="GRbrutto">'5.1 Grundreinigung'!$I$17</definedName>
    <definedName name="GRnetto">'5.1 Grundreinigung'!$H$17</definedName>
    <definedName name="Mobil">#REF!</definedName>
    <definedName name="MyChanged" hidden="1">0</definedName>
    <definedName name="MyVersion" hidden="1">43743.7486111111</definedName>
    <definedName name="Netto">'6.1 Angebotssummen'!#REF!</definedName>
    <definedName name="NKJ">'3.1 Raumbuch Schule Bossental'!$Q$11</definedName>
    <definedName name="Ort">#REF!</definedName>
    <definedName name="Projekt_Nr" localSheetId="10">'[2]0. Stammdaten'!$C$7</definedName>
    <definedName name="Projekt_Nr">#REF!</definedName>
    <definedName name="Projekt_Titel" localSheetId="10">'[2]0. Stammdaten'!$C$6</definedName>
    <definedName name="Projekt_Titel">#REF!</definedName>
    <definedName name="Räume_Summen" localSheetId="8">#REF!</definedName>
    <definedName name="Reinigungstage" localSheetId="8">#REF!</definedName>
    <definedName name="SLGK">'[3]1.2 Stundenverrechnungssatz'!$B$33</definedName>
    <definedName name="SLGK1">#REF!</definedName>
    <definedName name="Str.">#REF!</definedName>
    <definedName name="Stundenverrechnungssatz">'1.2 Stundenverrechnungssatz'!#REF!</definedName>
    <definedName name="SVS" localSheetId="10">'1.2 Stundenverrechnungssatz'!#REF!</definedName>
    <definedName name="SVS">'[4]1. SVS'!$D$53</definedName>
    <definedName name="SVS_Daten" localSheetId="8">'[5]3. Einzelraumkalkulation'!#REF!</definedName>
    <definedName name="SVSg" localSheetId="10">'1.2 Stundenverrechnungssatz'!#REF!</definedName>
    <definedName name="SVSg">'[4]1. SVS'!$F$53</definedName>
    <definedName name="SVSSuF">'1.2 Stundenverrechnungssatz'!$C$73</definedName>
    <definedName name="Tel">#REF!</definedName>
    <definedName name="Ust">'6.1 Angebotssummen'!$D$32</definedName>
    <definedName name="Vorgaben" localSheetId="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3" i="19" l="1"/>
  <c r="E24" i="19"/>
  <c r="E25" i="19"/>
  <c r="E26" i="19"/>
  <c r="E27" i="19"/>
  <c r="E28" i="19"/>
  <c r="E29" i="19"/>
  <c r="E30" i="19"/>
  <c r="E31" i="19"/>
  <c r="E32" i="19"/>
  <c r="G60" i="19" l="1"/>
  <c r="G61" i="19"/>
  <c r="G62" i="19"/>
  <c r="G59" i="19"/>
  <c r="M29" i="28"/>
  <c r="Q13" i="21"/>
  <c r="G66" i="19"/>
  <c r="G65" i="19"/>
  <c r="E66" i="19"/>
  <c r="E65" i="19"/>
  <c r="C66" i="19"/>
  <c r="C65" i="19"/>
  <c r="E60" i="19"/>
  <c r="E61" i="19"/>
  <c r="E62" i="19"/>
  <c r="C60" i="19"/>
  <c r="C61" i="19"/>
  <c r="C62" i="19"/>
  <c r="G29" i="19"/>
  <c r="G30" i="19"/>
  <c r="G31" i="19"/>
  <c r="G32" i="19"/>
  <c r="G28" i="19"/>
  <c r="G52" i="19"/>
  <c r="G53" i="19"/>
  <c r="E52" i="19"/>
  <c r="E53" i="19"/>
  <c r="C52" i="19"/>
  <c r="C53" i="19"/>
  <c r="F44" i="19"/>
  <c r="D44" i="19"/>
  <c r="B44" i="19"/>
  <c r="G38" i="19"/>
  <c r="G39" i="19"/>
  <c r="E38" i="19"/>
  <c r="E39" i="19"/>
  <c r="C38" i="19"/>
  <c r="C39" i="19"/>
  <c r="C27" i="19"/>
  <c r="C28" i="19"/>
  <c r="C29" i="19"/>
  <c r="C30" i="19"/>
  <c r="C31" i="19"/>
  <c r="G34" i="19"/>
  <c r="G35" i="19"/>
  <c r="G36" i="19"/>
  <c r="G37" i="19"/>
  <c r="G40" i="19"/>
  <c r="G41" i="19"/>
  <c r="G42" i="19"/>
  <c r="G43" i="19"/>
  <c r="E34" i="19"/>
  <c r="E35" i="19"/>
  <c r="E36" i="19"/>
  <c r="E37" i="19"/>
  <c r="E40" i="19"/>
  <c r="E41" i="19"/>
  <c r="E42" i="19"/>
  <c r="E43" i="19"/>
  <c r="C34" i="19"/>
  <c r="C35" i="19"/>
  <c r="C36" i="19"/>
  <c r="C37" i="19"/>
  <c r="C40" i="19"/>
  <c r="C41" i="19"/>
  <c r="C42" i="19"/>
  <c r="C43" i="19"/>
  <c r="G48" i="19" l="1"/>
  <c r="E48" i="19"/>
  <c r="C48" i="19"/>
  <c r="D22" i="23"/>
  <c r="H21" i="23"/>
  <c r="G21" i="23"/>
  <c r="I21" i="23" s="1"/>
  <c r="M19" i="29"/>
  <c r="M18" i="29"/>
  <c r="M17" i="29"/>
  <c r="K19" i="29"/>
  <c r="N19" i="29" s="1"/>
  <c r="K18" i="29"/>
  <c r="N18" i="29" s="1"/>
  <c r="K17" i="29"/>
  <c r="N17" i="29" s="1"/>
  <c r="Q13" i="29"/>
  <c r="L6" i="29"/>
  <c r="O19" i="29" l="1"/>
  <c r="O18" i="29"/>
  <c r="Q8" i="29"/>
  <c r="N7" i="29" s="1"/>
  <c r="Q7" i="29"/>
  <c r="O17" i="29"/>
  <c r="Q9" i="29" l="1"/>
  <c r="N8" i="29" s="1"/>
  <c r="N12" i="29" s="1"/>
  <c r="H19" i="23" l="1"/>
  <c r="G19" i="23"/>
  <c r="I19" i="23" s="1"/>
  <c r="M60" i="26"/>
  <c r="M51" i="26"/>
  <c r="M37" i="26"/>
  <c r="M22" i="26"/>
  <c r="Q13" i="26"/>
  <c r="M49" i="26"/>
  <c r="M32" i="26"/>
  <c r="M31" i="26"/>
  <c r="M58" i="26"/>
  <c r="M56" i="26"/>
  <c r="M54" i="26"/>
  <c r="M52" i="26"/>
  <c r="M42" i="26"/>
  <c r="M41" i="26"/>
  <c r="M40" i="26"/>
  <c r="M39" i="26"/>
  <c r="M38" i="26"/>
  <c r="M28" i="26"/>
  <c r="M27" i="26"/>
  <c r="M24" i="26"/>
  <c r="M23" i="26"/>
  <c r="M64" i="26"/>
  <c r="M62" i="26"/>
  <c r="M50" i="26"/>
  <c r="M48" i="26"/>
  <c r="M25" i="26"/>
  <c r="M21" i="26"/>
  <c r="M66" i="26"/>
  <c r="M65" i="26"/>
  <c r="M61" i="26"/>
  <c r="M29" i="26"/>
  <c r="M63" i="26"/>
  <c r="M59" i="26"/>
  <c r="M57" i="26"/>
  <c r="M55" i="26"/>
  <c r="M53" i="26"/>
  <c r="M45" i="26"/>
  <c r="M44" i="26"/>
  <c r="M34" i="26"/>
  <c r="M33" i="26"/>
  <c r="M26" i="26"/>
  <c r="M30" i="26"/>
  <c r="M20" i="26"/>
  <c r="M46" i="26"/>
  <c r="M36" i="26"/>
  <c r="M67" i="26"/>
  <c r="M47" i="26"/>
  <c r="M43" i="26"/>
  <c r="M35" i="26"/>
  <c r="M19" i="26"/>
  <c r="M18" i="26"/>
  <c r="M17" i="26"/>
  <c r="K53" i="26"/>
  <c r="N53" i="26" s="1"/>
  <c r="O53" i="26" s="1"/>
  <c r="K54" i="26"/>
  <c r="N54" i="26" s="1"/>
  <c r="K55" i="26"/>
  <c r="N55" i="26" s="1"/>
  <c r="K56" i="26"/>
  <c r="N56" i="26" s="1"/>
  <c r="K57" i="26"/>
  <c r="N57" i="26" s="1"/>
  <c r="K58" i="26"/>
  <c r="N58" i="26" s="1"/>
  <c r="K59" i="26"/>
  <c r="N59" i="26" s="1"/>
  <c r="K60" i="26"/>
  <c r="N60" i="26" s="1"/>
  <c r="K61" i="26"/>
  <c r="N61" i="26" s="1"/>
  <c r="K62" i="26"/>
  <c r="N62" i="26" s="1"/>
  <c r="K63" i="26"/>
  <c r="N63" i="26" s="1"/>
  <c r="K64" i="26"/>
  <c r="N64" i="26" s="1"/>
  <c r="K65" i="26"/>
  <c r="N65" i="26" s="1"/>
  <c r="K66" i="26"/>
  <c r="N66" i="26" s="1"/>
  <c r="K67" i="26"/>
  <c r="N67" i="26" s="1"/>
  <c r="O56" i="26" l="1"/>
  <c r="O63" i="26"/>
  <c r="O55" i="26"/>
  <c r="O64" i="26"/>
  <c r="O54" i="26"/>
  <c r="O58" i="26"/>
  <c r="O62" i="26"/>
  <c r="O61" i="26"/>
  <c r="O66" i="26"/>
  <c r="O65" i="26"/>
  <c r="O59" i="26"/>
  <c r="O57" i="26"/>
  <c r="O67" i="26"/>
  <c r="O60" i="26"/>
  <c r="M23" i="28" l="1"/>
  <c r="M22" i="28"/>
  <c r="M17" i="28"/>
  <c r="M24" i="28"/>
  <c r="M20" i="28"/>
  <c r="M21" i="28"/>
  <c r="M19" i="28"/>
  <c r="M30" i="28"/>
  <c r="Q13" i="28"/>
  <c r="M28" i="28"/>
  <c r="K28" i="28"/>
  <c r="N28" i="28" s="1"/>
  <c r="K29" i="28"/>
  <c r="N29" i="28" s="1"/>
  <c r="K30" i="28"/>
  <c r="N30" i="28" s="1"/>
  <c r="M29" i="21"/>
  <c r="K29" i="21"/>
  <c r="N29" i="21" s="1"/>
  <c r="O28" i="28" l="1"/>
  <c r="O30" i="28"/>
  <c r="O29" i="28"/>
  <c r="O29" i="21"/>
  <c r="K42" i="26" l="1"/>
  <c r="N42" i="26" s="1"/>
  <c r="K41" i="26"/>
  <c r="N41" i="26" s="1"/>
  <c r="K40" i="26"/>
  <c r="N40" i="26" s="1"/>
  <c r="K43" i="26"/>
  <c r="N43" i="26" s="1"/>
  <c r="K44" i="26"/>
  <c r="N44" i="26" s="1"/>
  <c r="M35" i="21"/>
  <c r="K35" i="21"/>
  <c r="N35" i="21" s="1"/>
  <c r="O43" i="26" l="1"/>
  <c r="O41" i="26"/>
  <c r="O40" i="26"/>
  <c r="O42" i="26"/>
  <c r="O35" i="21"/>
  <c r="O44" i="26"/>
  <c r="K19" i="26" l="1"/>
  <c r="N19" i="26" s="1"/>
  <c r="K52" i="26"/>
  <c r="N52" i="26" s="1"/>
  <c r="K51" i="26"/>
  <c r="N51" i="26" s="1"/>
  <c r="K50" i="26"/>
  <c r="N50" i="26" s="1"/>
  <c r="K49" i="26"/>
  <c r="N49" i="26" s="1"/>
  <c r="K48" i="26"/>
  <c r="N48" i="26" s="1"/>
  <c r="K47" i="26"/>
  <c r="N47" i="26" s="1"/>
  <c r="K46" i="26"/>
  <c r="N46" i="26" s="1"/>
  <c r="K45" i="26"/>
  <c r="N45" i="26" s="1"/>
  <c r="K39" i="26"/>
  <c r="N39" i="26" s="1"/>
  <c r="K38" i="26"/>
  <c r="N38" i="26" s="1"/>
  <c r="L6" i="26"/>
  <c r="L6" i="28"/>
  <c r="O19" i="26" l="1"/>
  <c r="O39" i="26"/>
  <c r="O48" i="26"/>
  <c r="O49" i="26"/>
  <c r="O38" i="26"/>
  <c r="O52" i="26"/>
  <c r="O45" i="26"/>
  <c r="O50" i="26"/>
  <c r="O46" i="26"/>
  <c r="O51" i="26"/>
  <c r="O47" i="26"/>
  <c r="H18" i="23"/>
  <c r="H20" i="23"/>
  <c r="G18" i="23"/>
  <c r="I18" i="23" s="1"/>
  <c r="G20" i="23"/>
  <c r="I20" i="23" s="1"/>
  <c r="M18" i="28" l="1"/>
  <c r="M27" i="28"/>
  <c r="K27" i="28"/>
  <c r="N27" i="28" s="1"/>
  <c r="O27" i="28" l="1"/>
  <c r="I25" i="22"/>
  <c r="I26" i="22"/>
  <c r="I27" i="22"/>
  <c r="I28" i="22"/>
  <c r="I29" i="22"/>
  <c r="I30" i="22"/>
  <c r="I31" i="22"/>
  <c r="I32" i="22"/>
  <c r="I33" i="22"/>
  <c r="I34" i="22"/>
  <c r="I24" i="22"/>
  <c r="H33" i="22"/>
  <c r="H34" i="22"/>
  <c r="K24" i="26" l="1"/>
  <c r="N24" i="26" s="1"/>
  <c r="K24" i="28"/>
  <c r="N24" i="28" s="1"/>
  <c r="K23" i="28"/>
  <c r="N23" i="28" s="1"/>
  <c r="K22" i="28"/>
  <c r="N22" i="28" s="1"/>
  <c r="K21" i="28"/>
  <c r="N21" i="28" s="1"/>
  <c r="O24" i="28" l="1"/>
  <c r="O24" i="26"/>
  <c r="O21" i="28"/>
  <c r="O23" i="28"/>
  <c r="O22" i="28"/>
  <c r="M55" i="21" l="1"/>
  <c r="K55" i="21"/>
  <c r="N55" i="21" s="1"/>
  <c r="M54" i="21"/>
  <c r="K54" i="21"/>
  <c r="N54" i="21" s="1"/>
  <c r="M53" i="21"/>
  <c r="K53" i="21"/>
  <c r="N53" i="21" s="1"/>
  <c r="M52" i="21"/>
  <c r="K52" i="21"/>
  <c r="N52" i="21" s="1"/>
  <c r="M51" i="21"/>
  <c r="K51" i="21"/>
  <c r="N51" i="21" s="1"/>
  <c r="M50" i="21"/>
  <c r="K50" i="21"/>
  <c r="N50" i="21" s="1"/>
  <c r="M49" i="21"/>
  <c r="K49" i="21"/>
  <c r="N49" i="21" s="1"/>
  <c r="M65" i="21"/>
  <c r="K65" i="21"/>
  <c r="N65" i="21" s="1"/>
  <c r="M25" i="28"/>
  <c r="M26" i="28"/>
  <c r="K26" i="28"/>
  <c r="N26" i="28" s="1"/>
  <c r="K25" i="28"/>
  <c r="N25" i="28" s="1"/>
  <c r="K20" i="28"/>
  <c r="N20" i="28" s="1"/>
  <c r="K19" i="28"/>
  <c r="N19" i="28" s="1"/>
  <c r="K18" i="28"/>
  <c r="N18" i="28" s="1"/>
  <c r="K17" i="28"/>
  <c r="N17" i="28" s="1"/>
  <c r="Q8" i="28" l="1"/>
  <c r="N7" i="28" s="1"/>
  <c r="Q7" i="28"/>
  <c r="O49" i="21"/>
  <c r="O52" i="21"/>
  <c r="O55" i="21"/>
  <c r="O54" i="21"/>
  <c r="O53" i="21"/>
  <c r="O51" i="21"/>
  <c r="O50" i="21"/>
  <c r="O65" i="21"/>
  <c r="O26" i="28"/>
  <c r="O25" i="28"/>
  <c r="O19" i="28"/>
  <c r="O18" i="28"/>
  <c r="O17" i="28"/>
  <c r="O20" i="28"/>
  <c r="K18" i="26"/>
  <c r="N18" i="26" s="1"/>
  <c r="K20" i="26"/>
  <c r="N20" i="26" s="1"/>
  <c r="K37" i="26"/>
  <c r="N37" i="26" s="1"/>
  <c r="K33" i="26"/>
  <c r="N33" i="26" s="1"/>
  <c r="K35" i="26"/>
  <c r="N35" i="26" s="1"/>
  <c r="K29" i="26"/>
  <c r="N29" i="26" s="1"/>
  <c r="K30" i="26"/>
  <c r="N30" i="26" s="1"/>
  <c r="K31" i="26"/>
  <c r="N31" i="26" s="1"/>
  <c r="K32" i="26"/>
  <c r="N32" i="26" s="1"/>
  <c r="K34" i="26"/>
  <c r="N34" i="26" s="1"/>
  <c r="K36" i="26"/>
  <c r="N36" i="26" s="1"/>
  <c r="K25" i="26"/>
  <c r="N25" i="26" s="1"/>
  <c r="K26" i="26"/>
  <c r="N26" i="26" s="1"/>
  <c r="K27" i="26"/>
  <c r="N27" i="26" s="1"/>
  <c r="O27" i="26" s="1"/>
  <c r="K28" i="26"/>
  <c r="N28" i="26" s="1"/>
  <c r="K21" i="26"/>
  <c r="N21" i="26" s="1"/>
  <c r="K22" i="26"/>
  <c r="N22" i="26" s="1"/>
  <c r="K23" i="26"/>
  <c r="N23" i="26" s="1"/>
  <c r="K17" i="26"/>
  <c r="N17" i="26" s="1"/>
  <c r="M67" i="21"/>
  <c r="K67" i="21"/>
  <c r="N67" i="21" s="1"/>
  <c r="M63" i="21"/>
  <c r="K63" i="21"/>
  <c r="N63" i="21" s="1"/>
  <c r="M61" i="21"/>
  <c r="K61" i="21"/>
  <c r="N61" i="21" s="1"/>
  <c r="M25" i="21"/>
  <c r="K25" i="21"/>
  <c r="N25" i="21" s="1"/>
  <c r="M27" i="21"/>
  <c r="K27" i="21"/>
  <c r="N27" i="21" s="1"/>
  <c r="M31" i="21"/>
  <c r="K31" i="21"/>
  <c r="N31" i="21" s="1"/>
  <c r="Q7" i="26" l="1"/>
  <c r="Q8" i="26"/>
  <c r="N7" i="26" s="1"/>
  <c r="Q9" i="28"/>
  <c r="N8" i="28" s="1"/>
  <c r="N12" i="28" s="1"/>
  <c r="O18" i="26"/>
  <c r="O29" i="26"/>
  <c r="O20" i="26"/>
  <c r="O33" i="26"/>
  <c r="O26" i="26"/>
  <c r="O32" i="26"/>
  <c r="O17" i="26"/>
  <c r="O23" i="26"/>
  <c r="O21" i="26"/>
  <c r="O25" i="26"/>
  <c r="O36" i="26"/>
  <c r="O35" i="26"/>
  <c r="O34" i="26"/>
  <c r="O37" i="26"/>
  <c r="O28" i="26"/>
  <c r="O30" i="26"/>
  <c r="O22" i="26"/>
  <c r="O31" i="26"/>
  <c r="O67" i="21"/>
  <c r="O63" i="21"/>
  <c r="O61" i="21"/>
  <c r="O25" i="21"/>
  <c r="O27" i="21"/>
  <c r="O31" i="21"/>
  <c r="Q9" i="26" l="1"/>
  <c r="N8" i="26" s="1"/>
  <c r="N12" i="26" s="1"/>
  <c r="M18" i="21" l="1"/>
  <c r="M19" i="21"/>
  <c r="M20" i="21"/>
  <c r="M21" i="21"/>
  <c r="M22" i="21"/>
  <c r="M23" i="21"/>
  <c r="M24" i="21"/>
  <c r="M26" i="21"/>
  <c r="M28" i="21"/>
  <c r="M30" i="21"/>
  <c r="M32" i="21"/>
  <c r="M33" i="21"/>
  <c r="M34" i="21"/>
  <c r="M36" i="21"/>
  <c r="M37" i="21"/>
  <c r="M38" i="21"/>
  <c r="M39" i="21"/>
  <c r="M40" i="21"/>
  <c r="M41" i="21"/>
  <c r="M42" i="21"/>
  <c r="M43" i="21"/>
  <c r="M45" i="21"/>
  <c r="M47" i="21"/>
  <c r="M48" i="21"/>
  <c r="M44" i="21"/>
  <c r="M46" i="21"/>
  <c r="M56" i="21"/>
  <c r="M57" i="21"/>
  <c r="M58" i="21"/>
  <c r="M59" i="21"/>
  <c r="M60" i="21"/>
  <c r="M62" i="21"/>
  <c r="M64" i="21"/>
  <c r="M66" i="21"/>
  <c r="M17" i="21"/>
  <c r="L6" i="21" l="1"/>
  <c r="K26" i="21" l="1"/>
  <c r="N26" i="21" s="1"/>
  <c r="O26" i="21" l="1"/>
  <c r="K28" i="21"/>
  <c r="N28" i="21" s="1"/>
  <c r="K41" i="21"/>
  <c r="N41" i="21" s="1"/>
  <c r="K23" i="21"/>
  <c r="N23" i="21" s="1"/>
  <c r="K24" i="21"/>
  <c r="N24" i="21" s="1"/>
  <c r="K42" i="21"/>
  <c r="N42" i="21" s="1"/>
  <c r="K60" i="21"/>
  <c r="N60" i="21" s="1"/>
  <c r="K59" i="21"/>
  <c r="N59" i="21" s="1"/>
  <c r="K58" i="21"/>
  <c r="N58" i="21" s="1"/>
  <c r="K57" i="21"/>
  <c r="N57" i="21" s="1"/>
  <c r="K46" i="21"/>
  <c r="N46" i="21" s="1"/>
  <c r="K44" i="21"/>
  <c r="N44" i="21" s="1"/>
  <c r="K47" i="21"/>
  <c r="N47" i="21" s="1"/>
  <c r="K45" i="21"/>
  <c r="N45" i="21" s="1"/>
  <c r="K34" i="21"/>
  <c r="N34" i="21" s="1"/>
  <c r="K33" i="21"/>
  <c r="N33" i="21" s="1"/>
  <c r="K32" i="21"/>
  <c r="N32" i="21" s="1"/>
  <c r="K48" i="21"/>
  <c r="N48" i="21" s="1"/>
  <c r="K20" i="21"/>
  <c r="N20" i="21" s="1"/>
  <c r="K17" i="21"/>
  <c r="N17" i="21" s="1"/>
  <c r="K21" i="21"/>
  <c r="N21" i="21" s="1"/>
  <c r="K18" i="21"/>
  <c r="N18" i="21" s="1"/>
  <c r="K19" i="21"/>
  <c r="N19" i="21" s="1"/>
  <c r="K36" i="21"/>
  <c r="N36" i="21" s="1"/>
  <c r="K37" i="21"/>
  <c r="N37" i="21" s="1"/>
  <c r="K38" i="21"/>
  <c r="N38" i="21" s="1"/>
  <c r="K22" i="21"/>
  <c r="N22" i="21" s="1"/>
  <c r="K30" i="21"/>
  <c r="N30" i="21" s="1"/>
  <c r="K39" i="21"/>
  <c r="N39" i="21" s="1"/>
  <c r="K40" i="21"/>
  <c r="N40" i="21" s="1"/>
  <c r="K56" i="21"/>
  <c r="N56" i="21" s="1"/>
  <c r="K43" i="21"/>
  <c r="N43" i="21" s="1"/>
  <c r="O28" i="21" l="1"/>
  <c r="O58" i="21"/>
  <c r="O32" i="21"/>
  <c r="O33" i="21"/>
  <c r="O34" i="21"/>
  <c r="O60" i="21"/>
  <c r="O22" i="21"/>
  <c r="O57" i="21"/>
  <c r="O30" i="21"/>
  <c r="O41" i="21"/>
  <c r="O59" i="21"/>
  <c r="O40" i="21"/>
  <c r="O39" i="21"/>
  <c r="O18" i="21"/>
  <c r="O47" i="21"/>
  <c r="O37" i="21"/>
  <c r="O19" i="21"/>
  <c r="O21" i="21"/>
  <c r="O17" i="21"/>
  <c r="O43" i="21"/>
  <c r="O20" i="21"/>
  <c r="O44" i="21"/>
  <c r="O24" i="21"/>
  <c r="O56" i="21"/>
  <c r="O38" i="21"/>
  <c r="O36" i="21"/>
  <c r="O48" i="21"/>
  <c r="O45" i="21"/>
  <c r="O46" i="21"/>
  <c r="O42" i="21"/>
  <c r="O23" i="21"/>
  <c r="K66" i="21" l="1"/>
  <c r="N66" i="21" s="1"/>
  <c r="K64" i="21"/>
  <c r="N64" i="21" s="1"/>
  <c r="K62" i="21"/>
  <c r="N62" i="21" s="1"/>
  <c r="Q8" i="21" l="1"/>
  <c r="N7" i="21" s="1"/>
  <c r="Q7" i="21"/>
  <c r="O66" i="21"/>
  <c r="O62" i="21"/>
  <c r="O64" i="21"/>
  <c r="Q9" i="21" l="1"/>
  <c r="A4" i="20"/>
  <c r="A3" i="22"/>
  <c r="A9" i="23"/>
  <c r="C19" i="24"/>
  <c r="C18" i="24"/>
  <c r="C16" i="24"/>
  <c r="C13" i="24"/>
  <c r="C14" i="24"/>
  <c r="C15" i="24"/>
  <c r="C12" i="24"/>
  <c r="A2" i="24"/>
  <c r="A7" i="23"/>
  <c r="A1" i="22"/>
  <c r="A2" i="20"/>
  <c r="A5" i="19"/>
  <c r="A6" i="19"/>
  <c r="D54" i="24"/>
  <c r="A4" i="24"/>
  <c r="H17" i="23"/>
  <c r="H22" i="23" s="1"/>
  <c r="G17" i="23"/>
  <c r="I17" i="23" s="1"/>
  <c r="I22" i="23" s="1"/>
  <c r="H32" i="22"/>
  <c r="G32" i="22"/>
  <c r="F32" i="22"/>
  <c r="E32" i="22"/>
  <c r="D32" i="22"/>
  <c r="C32" i="22"/>
  <c r="H31" i="22"/>
  <c r="G31" i="22"/>
  <c r="F31" i="22"/>
  <c r="E31" i="22"/>
  <c r="D31" i="22"/>
  <c r="C31" i="22"/>
  <c r="H30" i="22"/>
  <c r="G30" i="22"/>
  <c r="F30" i="22"/>
  <c r="E30" i="22"/>
  <c r="D30" i="22"/>
  <c r="C30" i="22"/>
  <c r="H29" i="22"/>
  <c r="G29" i="22"/>
  <c r="F29" i="22"/>
  <c r="E29" i="22"/>
  <c r="D29" i="22"/>
  <c r="C29" i="22"/>
  <c r="H28" i="22"/>
  <c r="G28" i="22"/>
  <c r="F28" i="22"/>
  <c r="E28" i="22"/>
  <c r="D28" i="22"/>
  <c r="C28" i="22"/>
  <c r="H27" i="22"/>
  <c r="G27" i="22"/>
  <c r="F27" i="22"/>
  <c r="E27" i="22"/>
  <c r="D27" i="22"/>
  <c r="C27" i="22"/>
  <c r="H26" i="22"/>
  <c r="G26" i="22"/>
  <c r="F26" i="22"/>
  <c r="E26" i="22"/>
  <c r="D26" i="22"/>
  <c r="C26" i="22"/>
  <c r="H25" i="22"/>
  <c r="G25" i="22"/>
  <c r="F25" i="22"/>
  <c r="E25" i="22"/>
  <c r="D25" i="22"/>
  <c r="C25" i="22"/>
  <c r="H24" i="22"/>
  <c r="G24" i="22"/>
  <c r="F24" i="22"/>
  <c r="E24" i="22"/>
  <c r="D24" i="22"/>
  <c r="C24" i="22"/>
  <c r="F63" i="19"/>
  <c r="G63" i="19" s="1"/>
  <c r="D63" i="19"/>
  <c r="E63" i="19" s="1"/>
  <c r="B63" i="19"/>
  <c r="C63" i="19" s="1"/>
  <c r="E59" i="19"/>
  <c r="C59" i="19"/>
  <c r="F55" i="19"/>
  <c r="D55" i="19"/>
  <c r="B55" i="19"/>
  <c r="G54" i="19"/>
  <c r="E54" i="19"/>
  <c r="C54" i="19"/>
  <c r="G51" i="19"/>
  <c r="E51" i="19"/>
  <c r="C51" i="19"/>
  <c r="G50" i="19"/>
  <c r="E50" i="19"/>
  <c r="C50" i="19"/>
  <c r="G49" i="19"/>
  <c r="E49" i="19"/>
  <c r="C49" i="19"/>
  <c r="G47" i="19"/>
  <c r="E47" i="19"/>
  <c r="C47" i="19"/>
  <c r="C26" i="19"/>
  <c r="G25" i="19"/>
  <c r="C25" i="19"/>
  <c r="C24" i="19"/>
  <c r="G23" i="19"/>
  <c r="E23" i="19"/>
  <c r="N8" i="21" l="1"/>
  <c r="N12" i="21"/>
  <c r="C55" i="19"/>
  <c r="B56" i="19"/>
  <c r="G55" i="19"/>
  <c r="F56" i="19"/>
  <c r="E55" i="19"/>
  <c r="D56" i="19"/>
  <c r="C44" i="19"/>
  <c r="G44" i="19"/>
  <c r="E44" i="19"/>
  <c r="D35" i="24"/>
  <c r="D29" i="24"/>
  <c r="E56" i="19" l="1"/>
  <c r="D64" i="19"/>
  <c r="D67" i="19" s="1"/>
  <c r="G56" i="19"/>
  <c r="F64" i="19"/>
  <c r="F67" i="19" s="1"/>
  <c r="C56" i="19"/>
  <c r="B64" i="19"/>
  <c r="B67" i="19" s="1"/>
  <c r="C64" i="19" l="1"/>
  <c r="C67" i="19" s="1"/>
  <c r="G64" i="19"/>
  <c r="G67" i="19" s="1"/>
  <c r="E64" i="19"/>
  <c r="E67" i="19" s="1"/>
  <c r="C73" i="19" l="1"/>
  <c r="D50" i="24" s="1"/>
  <c r="D51" i="24" s="1"/>
  <c r="D59" i="24" a="1"/>
  <c r="D59" i="24" s="1"/>
  <c r="B70" i="19"/>
  <c r="D39" i="24"/>
  <c r="D46" i="24" s="1"/>
  <c r="D41" i="24"/>
  <c r="D48" i="24" s="1"/>
  <c r="G73" i="19"/>
  <c r="D40" i="24"/>
  <c r="D47" i="24" s="1"/>
  <c r="E73" i="19"/>
  <c r="L42" i="26" l="1"/>
  <c r="P42" i="26" s="1"/>
  <c r="L17" i="29"/>
  <c r="P17" i="29" s="1"/>
  <c r="L41" i="26"/>
  <c r="P41" i="26" s="1"/>
  <c r="L18" i="29"/>
  <c r="P18" i="29" s="1"/>
  <c r="L27" i="28"/>
  <c r="P27" i="28" s="1"/>
  <c r="L39" i="21"/>
  <c r="P39" i="21" s="1"/>
  <c r="L25" i="21"/>
  <c r="P25" i="21" s="1"/>
  <c r="L33" i="21"/>
  <c r="P33" i="21" s="1"/>
  <c r="L41" i="21"/>
  <c r="P41" i="21" s="1"/>
  <c r="L49" i="21"/>
  <c r="P49" i="21" s="1"/>
  <c r="L65" i="21"/>
  <c r="P65" i="21" s="1"/>
  <c r="L40" i="26"/>
  <c r="P40" i="26" s="1"/>
  <c r="L18" i="21"/>
  <c r="P18" i="21" s="1"/>
  <c r="L26" i="21"/>
  <c r="P26" i="21" s="1"/>
  <c r="L34" i="21"/>
  <c r="P34" i="21" s="1"/>
  <c r="L42" i="21"/>
  <c r="P42" i="21" s="1"/>
  <c r="L50" i="21"/>
  <c r="P50" i="21" s="1"/>
  <c r="L58" i="21"/>
  <c r="P58" i="21" s="1"/>
  <c r="L66" i="21"/>
  <c r="P66" i="21" s="1"/>
  <c r="L24" i="28"/>
  <c r="P24" i="28" s="1"/>
  <c r="L19" i="29"/>
  <c r="P19" i="29" s="1"/>
  <c r="L25" i="26"/>
  <c r="P25" i="26" s="1"/>
  <c r="L33" i="26"/>
  <c r="P33" i="26" s="1"/>
  <c r="L49" i="26"/>
  <c r="P49" i="26" s="1"/>
  <c r="L57" i="26"/>
  <c r="P57" i="26" s="1"/>
  <c r="L65" i="26"/>
  <c r="P65" i="26" s="1"/>
  <c r="L46" i="21"/>
  <c r="P46" i="21" s="1"/>
  <c r="L62" i="21"/>
  <c r="P62" i="21" s="1"/>
  <c r="L29" i="26"/>
  <c r="P29" i="26" s="1"/>
  <c r="L45" i="26"/>
  <c r="P45" i="26" s="1"/>
  <c r="L23" i="26"/>
  <c r="P23" i="26" s="1"/>
  <c r="L55" i="26"/>
  <c r="P55" i="26" s="1"/>
  <c r="L24" i="26"/>
  <c r="P24" i="26" s="1"/>
  <c r="L56" i="26"/>
  <c r="P56" i="26" s="1"/>
  <c r="L19" i="21"/>
  <c r="P19" i="21" s="1"/>
  <c r="L27" i="21"/>
  <c r="P27" i="21" s="1"/>
  <c r="L35" i="21"/>
  <c r="P35" i="21" s="1"/>
  <c r="L43" i="21"/>
  <c r="P43" i="21" s="1"/>
  <c r="L51" i="21"/>
  <c r="P51" i="21" s="1"/>
  <c r="L59" i="21"/>
  <c r="P59" i="21" s="1"/>
  <c r="L67" i="21"/>
  <c r="P67" i="21" s="1"/>
  <c r="L25" i="28"/>
  <c r="P25" i="28" s="1"/>
  <c r="L18" i="26"/>
  <c r="P18" i="26" s="1"/>
  <c r="L26" i="26"/>
  <c r="P26" i="26" s="1"/>
  <c r="L34" i="26"/>
  <c r="P34" i="26" s="1"/>
  <c r="L50" i="26"/>
  <c r="P50" i="26" s="1"/>
  <c r="L58" i="26"/>
  <c r="P58" i="26" s="1"/>
  <c r="L66" i="26"/>
  <c r="P66" i="26" s="1"/>
  <c r="L22" i="21"/>
  <c r="P22" i="21" s="1"/>
  <c r="L21" i="26"/>
  <c r="P21" i="26" s="1"/>
  <c r="L61" i="26"/>
  <c r="P61" i="26" s="1"/>
  <c r="L39" i="26"/>
  <c r="P39" i="26" s="1"/>
  <c r="L32" i="26"/>
  <c r="P32" i="26" s="1"/>
  <c r="L20" i="21"/>
  <c r="P20" i="21" s="1"/>
  <c r="L28" i="21"/>
  <c r="P28" i="21" s="1"/>
  <c r="L36" i="21"/>
  <c r="P36" i="21" s="1"/>
  <c r="L44" i="21"/>
  <c r="P44" i="21" s="1"/>
  <c r="L52" i="21"/>
  <c r="P52" i="21" s="1"/>
  <c r="L60" i="21"/>
  <c r="P60" i="21" s="1"/>
  <c r="L18" i="28"/>
  <c r="P18" i="28" s="1"/>
  <c r="L26" i="28"/>
  <c r="P26" i="28" s="1"/>
  <c r="L19" i="26"/>
  <c r="P19" i="26" s="1"/>
  <c r="L27" i="26"/>
  <c r="P27" i="26" s="1"/>
  <c r="L35" i="26"/>
  <c r="P35" i="26" s="1"/>
  <c r="L43" i="26"/>
  <c r="P43" i="26" s="1"/>
  <c r="L51" i="26"/>
  <c r="P51" i="26" s="1"/>
  <c r="L59" i="26"/>
  <c r="P59" i="26" s="1"/>
  <c r="L67" i="26"/>
  <c r="P67" i="26" s="1"/>
  <c r="L38" i="21"/>
  <c r="P38" i="21" s="1"/>
  <c r="L20" i="28"/>
  <c r="P20" i="28" s="1"/>
  <c r="L37" i="26"/>
  <c r="P37" i="26" s="1"/>
  <c r="L63" i="26"/>
  <c r="P63" i="26" s="1"/>
  <c r="L23" i="28"/>
  <c r="P23" i="28" s="1"/>
  <c r="L21" i="21"/>
  <c r="P21" i="21" s="1"/>
  <c r="L29" i="21"/>
  <c r="P29" i="21" s="1"/>
  <c r="L37" i="21"/>
  <c r="P37" i="21" s="1"/>
  <c r="L45" i="21"/>
  <c r="P45" i="21" s="1"/>
  <c r="L53" i="21"/>
  <c r="P53" i="21" s="1"/>
  <c r="L61" i="21"/>
  <c r="P61" i="21" s="1"/>
  <c r="L19" i="28"/>
  <c r="P19" i="28" s="1"/>
  <c r="L20" i="26"/>
  <c r="P20" i="26" s="1"/>
  <c r="L28" i="26"/>
  <c r="P28" i="26" s="1"/>
  <c r="L36" i="26"/>
  <c r="P36" i="26" s="1"/>
  <c r="L44" i="26"/>
  <c r="P44" i="26" s="1"/>
  <c r="L52" i="26"/>
  <c r="P52" i="26" s="1"/>
  <c r="L60" i="26"/>
  <c r="P60" i="26" s="1"/>
  <c r="L30" i="21"/>
  <c r="P30" i="21" s="1"/>
  <c r="L28" i="28"/>
  <c r="P28" i="28" s="1"/>
  <c r="L53" i="26"/>
  <c r="P53" i="26" s="1"/>
  <c r="L31" i="26"/>
  <c r="P31" i="26" s="1"/>
  <c r="L57" i="21"/>
  <c r="P57" i="21" s="1"/>
  <c r="L48" i="26"/>
  <c r="P48" i="26" s="1"/>
  <c r="L54" i="21"/>
  <c r="P54" i="21" s="1"/>
  <c r="L23" i="21"/>
  <c r="P23" i="21" s="1"/>
  <c r="L31" i="21"/>
  <c r="P31" i="21" s="1"/>
  <c r="L47" i="21"/>
  <c r="P47" i="21" s="1"/>
  <c r="L55" i="21"/>
  <c r="P55" i="21" s="1"/>
  <c r="L63" i="21"/>
  <c r="P63" i="21" s="1"/>
  <c r="L21" i="28"/>
  <c r="P21" i="28" s="1"/>
  <c r="L29" i="28"/>
  <c r="P29" i="28" s="1"/>
  <c r="L22" i="26"/>
  <c r="P22" i="26" s="1"/>
  <c r="L30" i="26"/>
  <c r="P30" i="26" s="1"/>
  <c r="L38" i="26"/>
  <c r="P38" i="26" s="1"/>
  <c r="L46" i="26"/>
  <c r="P46" i="26" s="1"/>
  <c r="L54" i="26"/>
  <c r="P54" i="26" s="1"/>
  <c r="L62" i="26"/>
  <c r="P62" i="26" s="1"/>
  <c r="L24" i="21"/>
  <c r="P24" i="21" s="1"/>
  <c r="L32" i="21"/>
  <c r="P32" i="21" s="1"/>
  <c r="L40" i="21"/>
  <c r="P40" i="21" s="1"/>
  <c r="L48" i="21"/>
  <c r="P48" i="21" s="1"/>
  <c r="L56" i="21"/>
  <c r="P56" i="21" s="1"/>
  <c r="L64" i="21"/>
  <c r="P64" i="21" s="1"/>
  <c r="L22" i="28"/>
  <c r="P22" i="28" s="1"/>
  <c r="L30" i="28"/>
  <c r="P30" i="28" s="1"/>
  <c r="L47" i="26"/>
  <c r="P47" i="26" s="1"/>
  <c r="L64" i="26"/>
  <c r="P64" i="26" s="1"/>
  <c r="L17" i="21"/>
  <c r="P17" i="21" s="1"/>
  <c r="L17" i="28"/>
  <c r="P17" i="28" s="1"/>
  <c r="L17" i="26"/>
  <c r="P17" i="26" s="1"/>
  <c r="Q10" i="29" l="1"/>
  <c r="Q12" i="29" s="1"/>
  <c r="Q10" i="26"/>
  <c r="N9" i="26" s="1"/>
  <c r="N11" i="26" s="1"/>
  <c r="Q10" i="28"/>
  <c r="N9" i="28" s="1"/>
  <c r="N13" i="28" s="1"/>
  <c r="Q10" i="21"/>
  <c r="N9" i="21" s="1"/>
  <c r="N9" i="29" l="1"/>
  <c r="N11" i="29" s="1"/>
  <c r="Q12" i="21"/>
  <c r="N13" i="26"/>
  <c r="Q12" i="26"/>
  <c r="N11" i="28"/>
  <c r="D28" i="24"/>
  <c r="D34" i="24" s="1"/>
  <c r="D36" i="24" s="1"/>
  <c r="Q12" i="28"/>
  <c r="N11" i="21"/>
  <c r="N13" i="21"/>
  <c r="N13" i="29" l="1"/>
  <c r="D3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Lötzerich, Gesa</author>
    <author>ebert</author>
  </authors>
  <commentList>
    <comment ref="D21" authorId="0" shapeId="0" xr:uid="{AC99F71F-5961-4C5B-97A0-5D152786044E}">
      <text>
        <r>
          <rPr>
            <b/>
            <sz val="9"/>
            <color indexed="81"/>
            <rFont val="Segoe UI"/>
            <family val="2"/>
          </rPr>
          <t>Wenn Sie keinen Einsatz von Midijob Beschäftigten planen, füllen Sie die gelben Spalten mit der Zahl 0 (Null) aus.</t>
        </r>
      </text>
    </comment>
    <comment ref="F21" authorId="0" shapeId="0" xr:uid="{4F063326-5924-4A96-8A8E-BB2B32B8ABA3}">
      <text>
        <r>
          <rPr>
            <b/>
            <sz val="9"/>
            <color indexed="81"/>
            <rFont val="Segoe UI"/>
            <family val="2"/>
          </rPr>
          <t>Wenn Sie keinen Einsatz von geringfügig Beschäftigten planen, füllen Sie die gelben Spalten mit der Zahl 0 (Null) aus.</t>
        </r>
      </text>
    </comment>
    <comment ref="B73" authorId="1" shapeId="0" xr:uid="{00000000-0006-0000-0200-000014000000}">
      <text>
        <r>
          <rPr>
            <sz val="10"/>
            <color indexed="81"/>
            <rFont val="Arial"/>
            <family val="2"/>
          </rPr>
          <t>Hier ist nicht der Zuschlag auf den Tariflohn, sondern auf die lohngebundenen Kosten einzutragen!</t>
        </r>
      </text>
    </comment>
    <comment ref="D73" authorId="1" shapeId="0" xr:uid="{00000000-0006-0000-0200-000015000000}">
      <text>
        <r>
          <rPr>
            <sz val="10"/>
            <color indexed="81"/>
            <rFont val="Arial"/>
            <family val="2"/>
          </rPr>
          <t>Hier ist nicht der Zuschlag auf den Tariflohn, sondern auf die lohngebundenen Kosten einzutragen!</t>
        </r>
      </text>
    </comment>
    <comment ref="F73" authorId="1" shapeId="0" xr:uid="{00000000-0006-0000-0200-000016000000}">
      <text>
        <r>
          <rPr>
            <sz val="10"/>
            <color indexed="81"/>
            <rFont val="Arial"/>
            <family val="2"/>
          </rPr>
          <t>Hier ist nicht der Zuschlag auf den Tariflohn, sondern auf die lohngebundenen Kosten einzutragen!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ebert</author>
    <author>Schöffl, Gerd</author>
  </authors>
  <commentList>
    <comment ref="D53" authorId="0" shapeId="0" xr:uid="{00000000-0006-0000-0700-000001000000}">
      <text>
        <r>
          <rPr>
            <sz val="10"/>
            <color indexed="81"/>
            <rFont val="Arial"/>
            <family val="2"/>
          </rPr>
          <t>Hier ist nur etwas einzutragen, wenn Sie außer den beiden in dieser Datei kalkulierten Stundenverrechnungssätzen noch weitere verwenden.</t>
        </r>
      </text>
    </comment>
    <comment ref="D54" authorId="1" shapeId="0" xr:uid="{00000000-0006-0000-0700-000002000000}">
      <text>
        <r>
          <rPr>
            <b/>
            <sz val="9"/>
            <color indexed="81"/>
            <rFont val="Segoe UI"/>
            <family val="2"/>
          </rPr>
          <t>Schöffl, Gerd:</t>
        </r>
        <r>
          <rPr>
            <sz val="9"/>
            <color indexed="81"/>
            <rFont val="Segoe UI"/>
            <family val="2"/>
          </rPr>
          <t xml:space="preserve">
weiterer Stundenverrechnungssatz brutto
wird automatisch berechnet.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<sst xmlns="http://schemas.openxmlformats.org/spreadsheetml/2006/main" count="1298" uniqueCount="509">
  <si>
    <t>Kalkulation des Stundenverrechnungssatzes</t>
  </si>
  <si>
    <t xml:space="preserve">Lohn und Eingruppierung gemäß allgemeinverbindlichem Tarifvertrag des Gebäudereinigerhandwerks </t>
  </si>
  <si>
    <t xml:space="preserve">Tätigkeitsbereich: Innen- und Unterhaltsreinigungsarbeiten </t>
  </si>
  <si>
    <t>Lohngebundene Kosten</t>
  </si>
  <si>
    <t xml:space="preserve">     Rentenversicherung</t>
  </si>
  <si>
    <t xml:space="preserve">     Pflegeversicherung</t>
  </si>
  <si>
    <t xml:space="preserve">     Pauschale Lohnsteuer</t>
  </si>
  <si>
    <t>Schwerbehindertenabgabe</t>
  </si>
  <si>
    <t>Haftpflichtversicherung</t>
  </si>
  <si>
    <t>Sonstige auftragsbezogene Kosten</t>
  </si>
  <si>
    <t>Maschinen und Geräte</t>
  </si>
  <si>
    <t>Objektleiterkosten</t>
  </si>
  <si>
    <t>Vorarbeiterkosten</t>
  </si>
  <si>
    <t>Unternehmensbezogene Kosten</t>
  </si>
  <si>
    <t>Verbandsbeiträge u. ä.</t>
  </si>
  <si>
    <t>Gewerbesteuer</t>
  </si>
  <si>
    <t>Selbstkosten</t>
  </si>
  <si>
    <t>Wagnis-/Gewinnaufschlag auf die Selbstkosten</t>
  </si>
  <si>
    <t>Stundenverrechnungssatz</t>
  </si>
  <si>
    <t>Zuschlagsgrund</t>
  </si>
  <si>
    <t>Zuschlag</t>
  </si>
  <si>
    <t>Sonder-SVS</t>
  </si>
  <si>
    <t>Arbeiten an Sonn- und Feiertagen</t>
  </si>
  <si>
    <t>Festlegung der Leistungsrichtwerte</t>
  </si>
  <si>
    <t>Raum-gruppe</t>
  </si>
  <si>
    <t>Bezeichnung</t>
  </si>
  <si>
    <t>Mininal Wert m²/h</t>
  </si>
  <si>
    <t>Ihr Wert m²/h</t>
  </si>
  <si>
    <t>Maximal - Wert m²/h</t>
  </si>
  <si>
    <t>Begründung  der Abweichung</t>
  </si>
  <si>
    <t>1a</t>
  </si>
  <si>
    <t>Eingangsbereiche, Flure, Foyer, Gänge</t>
  </si>
  <si>
    <t>1b</t>
  </si>
  <si>
    <t>Windfänge, Aufzüge, Garderoben</t>
  </si>
  <si>
    <t>1c</t>
  </si>
  <si>
    <t>Treppenhäuser, Notreppenhäuser, Podeste</t>
  </si>
  <si>
    <t>Verwaltungs- und Büroräume, Besprechungs- und Konferenzräume, Lehrerzimmer, Kopierräume, Elternsprechzimmer</t>
  </si>
  <si>
    <t>Toiletten, Waschräume, Duschen, Bäder - jeweils einschl. Vorräume</t>
  </si>
  <si>
    <t>Teeküchen, Küchen, Speiseräume, Mensa und Personalräume</t>
  </si>
  <si>
    <t>Sport- und Mehrzweckhallen, Turnhallen, Gymnastikräume</t>
  </si>
  <si>
    <t>Theaterräume, Unterrichtsräume, Lehrräume, Jugendräume, Aufenthaltsräume, Physik- Chemieräume, Hörsäle, Vorbereitungsräume, Lesezimmer, sonstige Fachräume</t>
  </si>
  <si>
    <t>Ausschreibung der Gebäudereinigung</t>
  </si>
  <si>
    <t>Hochbau und Gebäudebewirtschaftung,</t>
  </si>
  <si>
    <t>Abteilung Gebäudedienste</t>
  </si>
  <si>
    <t>Allgemeines:</t>
  </si>
  <si>
    <t>Reinigungsfläche (m²/Jahr)</t>
  </si>
  <si>
    <t>Reinigungsfläche (m²/Monat)</t>
  </si>
  <si>
    <t>Reinigungszeit (h/Jahr)</t>
  </si>
  <si>
    <t>Nettokosten (€/Jahr)</t>
  </si>
  <si>
    <t>zzgl. Mwst.</t>
  </si>
  <si>
    <t>Bodenfläche (m²)</t>
  </si>
  <si>
    <t>lfd. Nr.</t>
  </si>
  <si>
    <t>Objektbereich</t>
  </si>
  <si>
    <t>Geschoss</t>
  </si>
  <si>
    <t>Raumnr.:</t>
  </si>
  <si>
    <t>Häufigkeit</t>
  </si>
  <si>
    <t>Reinigungs-tage/Monat</t>
  </si>
  <si>
    <t>m² Monat</t>
  </si>
  <si>
    <t>Richtwert (m²/h)</t>
  </si>
  <si>
    <t>Reinigungs- fläche (m²/Jahr)</t>
  </si>
  <si>
    <t>Reinigungs- zeit (h/Jahr)</t>
  </si>
  <si>
    <t>Netto-Kosten (€/Jahr)</t>
  </si>
  <si>
    <t>Bemerkung</t>
  </si>
  <si>
    <t>1.</t>
  </si>
  <si>
    <t>2.</t>
  </si>
  <si>
    <t>3.</t>
  </si>
  <si>
    <t>Regiearbeiten</t>
  </si>
  <si>
    <t>Stammdaten</t>
  </si>
  <si>
    <t>Projekt</t>
  </si>
  <si>
    <t>Auftraggeber:</t>
  </si>
  <si>
    <t>Stadt Kassel</t>
  </si>
  <si>
    <t>Bezeichnung:</t>
  </si>
  <si>
    <t>Bieter</t>
  </si>
  <si>
    <t>Firma:</t>
  </si>
  <si>
    <t>Ansprechpartner:</t>
  </si>
  <si>
    <t>Straße:</t>
  </si>
  <si>
    <t>Ort:</t>
  </si>
  <si>
    <t>Telefon:</t>
  </si>
  <si>
    <t>Mobil:</t>
  </si>
  <si>
    <t>E-Mail:</t>
  </si>
  <si>
    <t>Ansprechpartner</t>
  </si>
  <si>
    <t>Regiearbeiten werden nach Bedarf gesondert beauftragt und abgerechnet. Ein Jahresumfang ist nicht bekannt.</t>
  </si>
  <si>
    <t>Leistung</t>
  </si>
  <si>
    <t>Bemerkungen</t>
  </si>
  <si>
    <t>Fläche bis 150 m²</t>
  </si>
  <si>
    <t>Fläche 151 -400 m²</t>
  </si>
  <si>
    <t>Fläche 401 -800 m²</t>
  </si>
  <si>
    <t>Fläche 801 -1300 m²</t>
  </si>
  <si>
    <t>Fläche 1301m² und mehr</t>
  </si>
  <si>
    <t>Unterhaltsreinigung an Werktagen</t>
  </si>
  <si>
    <t>Unterhaltsreinigung an Sonn- und Feiertagen</t>
  </si>
  <si>
    <t>Unterhaltsreinigung mit Nachtzuschlägen</t>
  </si>
  <si>
    <t>Baufeinreinigung</t>
  </si>
  <si>
    <t>Erstbeschichtung PVC-/Lino-Boden (zweifach)</t>
  </si>
  <si>
    <t>Grundreinigung und Neubeschichtung PVC-/Lino-Boden (zweifach)</t>
  </si>
  <si>
    <t>Grundreinigung Fliesen</t>
  </si>
  <si>
    <t>Grundreinigung Teppich (Shampoonierung und Extrahieren)</t>
  </si>
  <si>
    <t>Parkettpflege</t>
  </si>
  <si>
    <t>34117 Kassel</t>
  </si>
  <si>
    <t>Vergabenummer:</t>
  </si>
  <si>
    <t>1.1</t>
  </si>
  <si>
    <t>1.2</t>
  </si>
  <si>
    <r>
      <t xml:space="preserve">Bitte füllen Sie auf den folgenden Arbeitsblättern </t>
    </r>
    <r>
      <rPr>
        <b/>
        <sz val="10"/>
        <rFont val="Tahoma"/>
        <family val="2"/>
      </rPr>
      <t/>
    </r>
  </si>
  <si>
    <t>2.1</t>
  </si>
  <si>
    <t>Leistungsrichtwerte</t>
  </si>
  <si>
    <t>Bitte füllen Sie beim Arbeitsblatt</t>
  </si>
  <si>
    <t xml:space="preserve">bei </t>
  </si>
  <si>
    <t>Beim Arbeitsblatt</t>
  </si>
  <si>
    <t>3.1</t>
  </si>
  <si>
    <t>Raumbuch</t>
  </si>
  <si>
    <t>Bearbeitungshinweise</t>
  </si>
  <si>
    <t xml:space="preserve">Stammdaten </t>
  </si>
  <si>
    <t>3.2</t>
  </si>
  <si>
    <t>Einzelpreis/m² (€) netto</t>
  </si>
  <si>
    <t>Einzelpreis/
Std. (€) netto</t>
  </si>
  <si>
    <t>Reinigung von Schreibtischen, Schränken oder ähnlich innnen und außen</t>
  </si>
  <si>
    <t>4.1</t>
  </si>
  <si>
    <t>1.2.1</t>
  </si>
  <si>
    <t>1.2.2</t>
  </si>
  <si>
    <t>Reinigungsfläche (m²/tgl.)</t>
  </si>
  <si>
    <t>Reinigungszeit (h/tgl.)</t>
  </si>
  <si>
    <t>Nettokosten (€/m²)</t>
  </si>
  <si>
    <t>Quadratmeterleistung Std.</t>
  </si>
  <si>
    <t>mehrere Leistungs- und Preisangaben</t>
  </si>
  <si>
    <t>die sich aufgrund Ihrer Angaben automatisch berechnen.</t>
  </si>
  <si>
    <t>Bodenbelag</t>
  </si>
  <si>
    <t>Gebäude</t>
  </si>
  <si>
    <t>5.1</t>
  </si>
  <si>
    <t>Jährliche Grundreinigung</t>
  </si>
  <si>
    <t>Lose</t>
  </si>
  <si>
    <t>Grundfläche (m²)</t>
  </si>
  <si>
    <t>Grundreinigung</t>
  </si>
  <si>
    <t>Grund-reinigung</t>
  </si>
  <si>
    <t xml:space="preserve">Geben Sie hier den kalkulierten Preis netto je m² an. </t>
  </si>
  <si>
    <t xml:space="preserve">Beachten Sie bei ihrer Kalkulation das Leistungverzeichnis Teil 1 </t>
  </si>
  <si>
    <t>Einzelpreis/m² (€) brutto</t>
  </si>
  <si>
    <t>Bruttokosten (€/m²)</t>
  </si>
  <si>
    <t>Einzelpreis/
Std. (€) brutto</t>
  </si>
  <si>
    <t>Preis je m² (€) brutto</t>
  </si>
  <si>
    <t>Preis je m² (€) netto</t>
  </si>
  <si>
    <t>Bruttokosten (€/Jahr)</t>
  </si>
  <si>
    <t>Bearbeitungshinweis</t>
  </si>
  <si>
    <t>Angebotssummen</t>
  </si>
  <si>
    <t>Bieter:</t>
  </si>
  <si>
    <t>Ansprechpartner(in):</t>
  </si>
  <si>
    <t>PLZ, Ort:</t>
  </si>
  <si>
    <t>Mailadresse:</t>
  </si>
  <si>
    <t>Angebot</t>
  </si>
  <si>
    <t>1. Preise und Angebotsgrundlagen</t>
  </si>
  <si>
    <t>Der Stundenverrechnungssatz für die regelmäßige Unterhaltsreinigung beträgt gemäß</t>
  </si>
  <si>
    <t>sozialversicherungspflichtig</t>
  </si>
  <si>
    <t>Das Angebot berücksichtigt den aktuellen Mindestlohn-Tarifvertrag.</t>
  </si>
  <si>
    <t>Wir bestätigen, dass dem Angebot nur unsere eigenen Preisermittlungen zugrunde liegen</t>
  </si>
  <si>
    <t>und dass mit anderen Bewerbern Vereinbarungen weder über die Preisbildung noch über</t>
  </si>
  <si>
    <t>die Gewährung von Vorteilen getroffen worden sind und auch nicht nach Abgabe des</t>
  </si>
  <si>
    <t>Angebots getroffen werden.</t>
  </si>
  <si>
    <t>Wir bestätigen, dass die allgemeinen Preisvorschriften, insbesondere das Gesetz gegen</t>
  </si>
  <si>
    <t>Wettbewerbsbeschränkungen (GWB), beachtet worden sind.</t>
  </si>
  <si>
    <t>Sollten sich während der Vertragslaufzeit Änderungen der Lohn-, Gehalts- oder</t>
  </si>
  <si>
    <t>Rahmentarife für das Gebäudereiniger-Handwerk oder gesetzlich vorgeschriebener</t>
  </si>
  <si>
    <t>Personalkosten ergeben, werden diese berücksichtigt. Nähere Einzelheiten werden im</t>
  </si>
  <si>
    <t>Reinigungsvertrag geregelt.</t>
  </si>
  <si>
    <t>Die Zeiten für die tägliche Reinigung werden bei Auftragserteilung zwischen Auftraggeber</t>
  </si>
  <si>
    <t>und Auftragnehmer für die jeweiligen Objekte abgestimmt, soweit sie nicht schon in den</t>
  </si>
  <si>
    <t>Ausschreibungsunterlagen genannt sind.</t>
  </si>
  <si>
    <t>Verkehrs- flächen</t>
  </si>
  <si>
    <t>Flächentyp</t>
  </si>
  <si>
    <t>Verwaltungs- flächen</t>
  </si>
  <si>
    <t>Sanitär- flächen</t>
  </si>
  <si>
    <t>Umkleide</t>
  </si>
  <si>
    <t>Verpflegung</t>
  </si>
  <si>
    <t>Nebenräume</t>
  </si>
  <si>
    <t>Sport</t>
  </si>
  <si>
    <t>Aufenthalt</t>
  </si>
  <si>
    <t>Fachräume</t>
  </si>
  <si>
    <t>Technik</t>
  </si>
  <si>
    <t>Schwimmbad- bereich</t>
  </si>
  <si>
    <t>Medizin</t>
  </si>
  <si>
    <t>Badewärter, Schwimmbecken, Dusche Schwimmbad, Schwimmhalle</t>
  </si>
  <si>
    <t>Umkleideräume</t>
  </si>
  <si>
    <t>Arztraum, Dopingkontrolle, Ergotherapie, Physiotherapie, Krankenzimmer, Sanitätsräume, Laborraum, , Krankenzimmer</t>
  </si>
  <si>
    <t>6.1</t>
  </si>
  <si>
    <t xml:space="preserve">Grundlegende Bearbeitungshinweise: </t>
  </si>
  <si>
    <t>1.2.3</t>
  </si>
  <si>
    <r>
      <rPr>
        <u/>
        <sz val="10"/>
        <color indexed="8"/>
        <rFont val="Arial"/>
        <family val="2"/>
      </rPr>
      <t>verwenden</t>
    </r>
    <r>
      <rPr>
        <u/>
        <sz val="10"/>
        <color indexed="12"/>
        <rFont val="Arial"/>
        <family val="2"/>
      </rPr>
      <t xml:space="preserve">. </t>
    </r>
    <r>
      <rPr>
        <b/>
        <u/>
        <sz val="10"/>
        <color indexed="8"/>
        <rFont val="Arial"/>
        <family val="2"/>
      </rPr>
      <t>Wenn ja</t>
    </r>
    <r>
      <rPr>
        <u/>
        <sz val="10"/>
        <color indexed="12"/>
        <rFont val="Arial"/>
        <family val="2"/>
      </rPr>
      <t xml:space="preserve">, </t>
    </r>
    <r>
      <rPr>
        <b/>
        <u/>
        <sz val="10"/>
        <color indexed="50"/>
        <rFont val="Arial"/>
        <family val="2"/>
      </rPr>
      <t>klicken Sie auf den Link</t>
    </r>
    <r>
      <rPr>
        <u/>
        <sz val="10"/>
        <color indexed="12"/>
        <rFont val="Arial"/>
        <family val="2"/>
      </rPr>
      <t xml:space="preserve"> </t>
    </r>
    <r>
      <rPr>
        <u/>
        <sz val="10"/>
        <color indexed="8"/>
        <rFont val="Arial"/>
        <family val="2"/>
      </rPr>
      <t>und Sie werden zu Eingabe geführt.</t>
    </r>
  </si>
  <si>
    <t>Zentrales Vergabemanagement</t>
  </si>
  <si>
    <t>Obere Karlsstraße 15</t>
  </si>
  <si>
    <t>vergabemanagement@kassel.de</t>
  </si>
  <si>
    <r>
      <rPr>
        <sz val="10"/>
        <color indexed="8"/>
        <rFont val="Arial"/>
        <family val="2"/>
      </rPr>
      <t xml:space="preserve">Die Abrechnung von zusätzlichen Regiearbeiten erfolgt zu den im Arbeitsblatt </t>
    </r>
    <r>
      <rPr>
        <u/>
        <sz val="10"/>
        <color indexed="48"/>
        <rFont val="Arial"/>
        <family val="2"/>
      </rPr>
      <t>4.1 Regiearbeiten</t>
    </r>
    <r>
      <rPr>
        <sz val="10"/>
        <color indexed="8"/>
        <rFont val="Arial"/>
        <family val="2"/>
      </rPr>
      <t xml:space="preserve"> angegeben Einzelpreisen.</t>
    </r>
  </si>
  <si>
    <t>Bevor nicht alle Leistungswerte eingetragen sind, wird die Fehlermeldung "#DIV/0!" bei Reinigungszeit (h/Jahr), Nettokosten (€/Jahr), Bruttokosten (€/Jahr) angezeigt. Diese verschwindet unmittelbar nach dem Eintrag Ihrer Leistungswerte.</t>
  </si>
  <si>
    <t xml:space="preserve"> Gesamtsumme brutto jährlich:</t>
  </si>
  <si>
    <t>Summe Grundreinigung brutto jährlich</t>
  </si>
  <si>
    <t>Summe Unterhaltsreinigung brutto jährlich</t>
  </si>
  <si>
    <t>Preise netto:</t>
  </si>
  <si>
    <t>Preise brutto:</t>
  </si>
  <si>
    <t xml:space="preserve"> Gesamtsumme netto jährlich:</t>
  </si>
  <si>
    <t>nicht vorhanden!</t>
  </si>
  <si>
    <t>Jede Abweichung muß eingehend begründet werden. Der Bieter ist für die Machbarkeit seiner eingesetzten Leistungskennzahlen verantwortlich! Fehlt die jeweilige Begründung, führt dies zu einen Ausschluss von der Wertung auf der 1. Bewertungsstufe. Auch schon eine Überschreitung von 1m²/Std. führt zum Ausschluss!</t>
  </si>
  <si>
    <t>EG</t>
  </si>
  <si>
    <t>5</t>
  </si>
  <si>
    <t>1</t>
  </si>
  <si>
    <t>Batterieraum, elektrischer Betriebsraum, Heizung, Lüftungszentrale, Schwimmbadtechnik, Sicherheitbeleuchtung, Serverraum, Werkstatt, sonstige technische Räume</t>
  </si>
  <si>
    <t>ja</t>
  </si>
  <si>
    <t>Fliesen</t>
  </si>
  <si>
    <t>Flur</t>
  </si>
  <si>
    <t>n. v.</t>
  </si>
  <si>
    <t>Linoleum</t>
  </si>
  <si>
    <t>O1</t>
  </si>
  <si>
    <t>WC Herren</t>
  </si>
  <si>
    <t>WC Damen</t>
  </si>
  <si>
    <t>Steinboden</t>
  </si>
  <si>
    <t>Lager- und Aktenräume, Abstellräume, Geräteräume, Lehrmittelräume, Reinigungsmittelräume, sonstige Nebenräume</t>
  </si>
  <si>
    <t>Vorraum WC Herren</t>
  </si>
  <si>
    <t>Vorraum WC Damen</t>
  </si>
  <si>
    <t>0</t>
  </si>
  <si>
    <t>Nettoreinigungstag (€)</t>
  </si>
  <si>
    <t>Reinigungsmittelraum</t>
  </si>
  <si>
    <t>Kindergartenräume, Horträume, Spielzimmer, Jugendräume, Betreuungsräume, Gruppenräume, Ausstellungsräume, Pausenhallen, Aufenthaltsräume, Bibliotheken, Büchereien,  Aulen, Tribünen, sonstige Gruppenräume</t>
  </si>
  <si>
    <t>3</t>
  </si>
  <si>
    <t>2</t>
  </si>
  <si>
    <t>Garderobe</t>
  </si>
  <si>
    <t>Eingang</t>
  </si>
  <si>
    <t>Geräteraum</t>
  </si>
  <si>
    <t>Summe Unterhaltsreinigung netto jährlich</t>
  </si>
  <si>
    <t>Summe Grundreinigung netto jährlich</t>
  </si>
  <si>
    <t xml:space="preserve"> </t>
  </si>
  <si>
    <t>Büro Hausmeister</t>
  </si>
  <si>
    <t>Treppe</t>
  </si>
  <si>
    <t>Lager</t>
  </si>
  <si>
    <t>Mensa</t>
  </si>
  <si>
    <t>Küche</t>
  </si>
  <si>
    <t>Lehrerzimmer</t>
  </si>
  <si>
    <t>Büro Schulleitung</t>
  </si>
  <si>
    <t>Sekretariat</t>
  </si>
  <si>
    <t>Kopierraum</t>
  </si>
  <si>
    <t>Windfang</t>
  </si>
  <si>
    <t>Personalraum</t>
  </si>
  <si>
    <t>Werkraum</t>
  </si>
  <si>
    <t>Materialraum</t>
  </si>
  <si>
    <t>Aufzug</t>
  </si>
  <si>
    <t>Tariflohn 01.01.2026</t>
  </si>
  <si>
    <t>WC barrierefrei</t>
  </si>
  <si>
    <t>(ausgenommen Tariferhöhung)</t>
  </si>
  <si>
    <t>2026-174-001</t>
  </si>
  <si>
    <t>Stand: 04/2026</t>
  </si>
  <si>
    <t>Schule Bossental</t>
  </si>
  <si>
    <t>Kita Bossental</t>
  </si>
  <si>
    <t>Hort Bossental</t>
  </si>
  <si>
    <t>Übertrag der Nettobeträge in das LVTeil4Angebotssummenblatt02704001.xlsx</t>
  </si>
  <si>
    <t>Schule Bossental - Gebäude A</t>
  </si>
  <si>
    <t>A_EG_0001</t>
  </si>
  <si>
    <t>A_EG_0002</t>
  </si>
  <si>
    <t>A_EG_0003</t>
  </si>
  <si>
    <t>Garderobe 1</t>
  </si>
  <si>
    <t>A_EG_0004</t>
  </si>
  <si>
    <t>Garderobe 2</t>
  </si>
  <si>
    <t>A_EG_0005</t>
  </si>
  <si>
    <t>A_EG_0007</t>
  </si>
  <si>
    <t>A_EG_0013</t>
  </si>
  <si>
    <t>A_EG_0014</t>
  </si>
  <si>
    <t>A_EG_0015</t>
  </si>
  <si>
    <t>Foyer/Treppenhaus</t>
  </si>
  <si>
    <t>A_O1_0001</t>
  </si>
  <si>
    <t>Unterrichtsraum Ganztag</t>
  </si>
  <si>
    <t>A_O1_0002</t>
  </si>
  <si>
    <t>Unterrichtsraum</t>
  </si>
  <si>
    <t>A_O1_0003</t>
  </si>
  <si>
    <t>Treppenhaus z. 2. OG</t>
  </si>
  <si>
    <t>O2</t>
  </si>
  <si>
    <t>A_O2_0001</t>
  </si>
  <si>
    <t>A_O2_0002</t>
  </si>
  <si>
    <t>A_O2_0003</t>
  </si>
  <si>
    <t>Treppenhaus</t>
  </si>
  <si>
    <t>U1</t>
  </si>
  <si>
    <t>A_U1_0010</t>
  </si>
  <si>
    <t>Schule Bossental - Gebäude B</t>
  </si>
  <si>
    <t>B_EG_0001</t>
  </si>
  <si>
    <t>B_EG_0007</t>
  </si>
  <si>
    <t>B_EG_0009</t>
  </si>
  <si>
    <t>B_EG_0010</t>
  </si>
  <si>
    <t>B_EG_0011</t>
  </si>
  <si>
    <t>B_EG_0012</t>
  </si>
  <si>
    <t>B_EG_0013</t>
  </si>
  <si>
    <t>B_EG_0014</t>
  </si>
  <si>
    <t>B_O1_0001</t>
  </si>
  <si>
    <t>B_O1_0002</t>
  </si>
  <si>
    <t>B_O1_0003</t>
  </si>
  <si>
    <t>B_O2_0001</t>
  </si>
  <si>
    <t>B_O2_0002</t>
  </si>
  <si>
    <t>B_O2_0003</t>
  </si>
  <si>
    <t>Schule Bossental - Gebäude C</t>
  </si>
  <si>
    <t>C_EG_0001</t>
  </si>
  <si>
    <t>Unterrichtsklasse mit Lernküchenzeile GT Betreuung</t>
  </si>
  <si>
    <t>C_EG_0002</t>
  </si>
  <si>
    <t>Büro</t>
  </si>
  <si>
    <t>PVC</t>
  </si>
  <si>
    <t>C_EG_0003</t>
  </si>
  <si>
    <t>C_EG_0004</t>
  </si>
  <si>
    <t>C_EG_0005</t>
  </si>
  <si>
    <t>C_EG_0006</t>
  </si>
  <si>
    <t>Flur Betreuung</t>
  </si>
  <si>
    <t>C_EG_0013</t>
  </si>
  <si>
    <t>Schule Bossental - Gebäude D</t>
  </si>
  <si>
    <t>D_EG_0001</t>
  </si>
  <si>
    <t>Bauraum Ganztag</t>
  </si>
  <si>
    <t>D_EG_0002</t>
  </si>
  <si>
    <t>Ruheraum Ganztag</t>
  </si>
  <si>
    <t>D_EG_0003</t>
  </si>
  <si>
    <t>D_EG_0004</t>
  </si>
  <si>
    <t>Schule Bossental - Gebäude V</t>
  </si>
  <si>
    <t>V_EG_0001</t>
  </si>
  <si>
    <t>Elternsprechzimmer</t>
  </si>
  <si>
    <t>V_EG_0002</t>
  </si>
  <si>
    <t>V_EG_0003</t>
  </si>
  <si>
    <t>V_EG_0004</t>
  </si>
  <si>
    <t>V_EG_0005</t>
  </si>
  <si>
    <t>V_EG_0007</t>
  </si>
  <si>
    <t>V_EG_0008</t>
  </si>
  <si>
    <t>V_EG_0009</t>
  </si>
  <si>
    <t>V_EG_0010</t>
  </si>
  <si>
    <t>Schule Bossental - Gebäude T / Turnhalle</t>
  </si>
  <si>
    <t>T_EG_0003</t>
  </si>
  <si>
    <t>T_EG_0004</t>
  </si>
  <si>
    <t>Dusche Lehrer</t>
  </si>
  <si>
    <t>T_EG_0005</t>
  </si>
  <si>
    <t>Umkleide Lehrer</t>
  </si>
  <si>
    <t>T_EG_0006</t>
  </si>
  <si>
    <t>Umkleide Herren</t>
  </si>
  <si>
    <t>Noppen</t>
  </si>
  <si>
    <t>T_EG_0007</t>
  </si>
  <si>
    <t>Umkleide Damen</t>
  </si>
  <si>
    <t>T_EG_0008</t>
  </si>
  <si>
    <t>Turnhalle</t>
  </si>
  <si>
    <t>T_EG_0010</t>
  </si>
  <si>
    <t>T_EG_0011</t>
  </si>
  <si>
    <t>T_EG_0012</t>
  </si>
  <si>
    <t>T_EG_0013</t>
  </si>
  <si>
    <t>T_EG_0014</t>
  </si>
  <si>
    <t>T_EG_0015</t>
  </si>
  <si>
    <t>T_EG_0016</t>
  </si>
  <si>
    <t>T_EG_0018</t>
  </si>
  <si>
    <t>Objekt: Unterhalts- und Grundreinigung in der Schule Bossental, Hildebrandstraße 84, 34125 Kassel</t>
  </si>
  <si>
    <t>Kita Bossental - Kitagebäude</t>
  </si>
  <si>
    <t>K__EG_0001</t>
  </si>
  <si>
    <t>K__EG_0002</t>
  </si>
  <si>
    <t>Eingangshalle</t>
  </si>
  <si>
    <t>K__EG_0004</t>
  </si>
  <si>
    <t>Eingang U3</t>
  </si>
  <si>
    <t>K__EG_0005</t>
  </si>
  <si>
    <t>Büro Kitaleitung</t>
  </si>
  <si>
    <t>K__EG_0006</t>
  </si>
  <si>
    <t>Abstellraum Kinderwagen</t>
  </si>
  <si>
    <t>K__EG_0007</t>
  </si>
  <si>
    <t>K__EG_0008</t>
  </si>
  <si>
    <t>Gruppenraum 1 U3</t>
  </si>
  <si>
    <t>K__EG_0009</t>
  </si>
  <si>
    <t>Schlafraum 1</t>
  </si>
  <si>
    <t>K__EG_0010</t>
  </si>
  <si>
    <t>K__EG_0011</t>
  </si>
  <si>
    <t>WC+Waschraum 1</t>
  </si>
  <si>
    <t>K__EG_0012</t>
  </si>
  <si>
    <t>Gruppenraum 2 U3</t>
  </si>
  <si>
    <t>K__EG_0013</t>
  </si>
  <si>
    <t>Schlafraum 2</t>
  </si>
  <si>
    <t>K__EG_0014</t>
  </si>
  <si>
    <t>K__EG_0015</t>
  </si>
  <si>
    <t>Besprechungsraum / Beratung</t>
  </si>
  <si>
    <t>K__EG_0016</t>
  </si>
  <si>
    <t>Technik / Elektro</t>
  </si>
  <si>
    <t>K__EG_0017</t>
  </si>
  <si>
    <t>Technik / SiBe</t>
  </si>
  <si>
    <t>K__EG_0018</t>
  </si>
  <si>
    <t>WC Personal</t>
  </si>
  <si>
    <t>K__EG_0019</t>
  </si>
  <si>
    <t>K__O1_0001</t>
  </si>
  <si>
    <t>K__O1_0002</t>
  </si>
  <si>
    <t>Feinsteinzeug</t>
  </si>
  <si>
    <t>K__O1_0003</t>
  </si>
  <si>
    <t>K__O1_0004</t>
  </si>
  <si>
    <t>Projektraum 2</t>
  </si>
  <si>
    <t>K__O1_0005</t>
  </si>
  <si>
    <t>Gruppenraum 1 Hort</t>
  </si>
  <si>
    <t>K__O1_0006</t>
  </si>
  <si>
    <t>Gruppe 2 Hort</t>
  </si>
  <si>
    <t>K__O1_0007</t>
  </si>
  <si>
    <t>Gruppe 3 Hort</t>
  </si>
  <si>
    <t>K__O1_0008</t>
  </si>
  <si>
    <t>Projektraum 1</t>
  </si>
  <si>
    <t>K__O1_0009</t>
  </si>
  <si>
    <t>K__O1_0010</t>
  </si>
  <si>
    <t>K__O1_0011</t>
  </si>
  <si>
    <t>K__O1_0012</t>
  </si>
  <si>
    <t>Treppenpodest</t>
  </si>
  <si>
    <t>K__U1_0002</t>
  </si>
  <si>
    <t>K__U1_0003</t>
  </si>
  <si>
    <t>K__U1_0004</t>
  </si>
  <si>
    <t>Technik / Elektro-UV</t>
  </si>
  <si>
    <t>K__U1_0005</t>
  </si>
  <si>
    <t>Hauswirtschaftsraum</t>
  </si>
  <si>
    <t>K__U1_0006</t>
  </si>
  <si>
    <t>K__U1_0007</t>
  </si>
  <si>
    <t>Grupperaum 1</t>
  </si>
  <si>
    <t>K__U1_0008</t>
  </si>
  <si>
    <t>K__U1_0009</t>
  </si>
  <si>
    <t>Gruppenraum 2</t>
  </si>
  <si>
    <t>K__U1_0010</t>
  </si>
  <si>
    <t>WC+Waschraum 2</t>
  </si>
  <si>
    <t>K__U1_0011</t>
  </si>
  <si>
    <t>Gruppenraum 3</t>
  </si>
  <si>
    <t>K__U1_0012</t>
  </si>
  <si>
    <t>WC+Waschraum 3</t>
  </si>
  <si>
    <t>K__U1_0013</t>
  </si>
  <si>
    <t>Mehrzweckraum</t>
  </si>
  <si>
    <t>K__U1_0014</t>
  </si>
  <si>
    <t>K__U1_0015</t>
  </si>
  <si>
    <t>Zugang Technik</t>
  </si>
  <si>
    <t>Kita Bossental - Mensa</t>
  </si>
  <si>
    <t>M__EG_0001</t>
  </si>
  <si>
    <t>M__EG_0002</t>
  </si>
  <si>
    <t>Anlieferung</t>
  </si>
  <si>
    <t>M__EG_0003</t>
  </si>
  <si>
    <t>WC Personal Küche</t>
  </si>
  <si>
    <t>M__EG_0004</t>
  </si>
  <si>
    <t>Vorräte</t>
  </si>
  <si>
    <t>M__EG_0005</t>
  </si>
  <si>
    <t>M__EG_0006</t>
  </si>
  <si>
    <t>M__EG_0007</t>
  </si>
  <si>
    <t>Eingang / Windfang</t>
  </si>
  <si>
    <t>Schmutzfangzone</t>
  </si>
  <si>
    <t>Turnhalle Schule Bossental</t>
  </si>
  <si>
    <t>Objekt: Kita Bossental, Hildebrandstraße 76, 34125 Kassel</t>
  </si>
  <si>
    <t>Stadtteilbücherei Fasanenhof e. V.</t>
  </si>
  <si>
    <t>T_EG_0001</t>
  </si>
  <si>
    <t>Bücherei</t>
  </si>
  <si>
    <t>T_EG_0002</t>
  </si>
  <si>
    <t>T_EG_0017</t>
  </si>
  <si>
    <t>Windfang / Flur Bücherei</t>
  </si>
  <si>
    <t>Gemäß o. g. Anfrage bieten wir die Gebäudereinigung zu einem Preis (ausgenommen sind Tariferhöhungen) für vier Jahre ab dem 13.07.2026 an.</t>
  </si>
  <si>
    <t xml:space="preserve">Objekt: Turnhalle Schule Bossental, Hildebrandstraße 84, 34125 Kassel </t>
  </si>
  <si>
    <t xml:space="preserve">Objekt: Stadtteilbücherei Fasanenhof e. V., Hildebrandstraße 84, 34125 Kassel </t>
  </si>
  <si>
    <t xml:space="preserve">Übertragen Sie die Summen netto in das LVTeil4Angebotssummenblatt02704001.xlsx und </t>
  </si>
  <si>
    <t>Reinigungsmittel und Reinigungsmaterial</t>
  </si>
  <si>
    <t>Midijob Beschäftigte</t>
  </si>
  <si>
    <t>*) s. Übersicht Hygieneausstattung 0270_VWO_40_01.pdf)</t>
  </si>
  <si>
    <t>Tragen Sie bitte in dieser Spalte Ihre prozentualen Aufschläge auf den Tariflohn ein!</t>
  </si>
  <si>
    <t>Verbrauchsmaterial (Toiletten- und Handtuchpapier, Seife + Hygieneausstattung)</t>
  </si>
  <si>
    <t>geringfügig Beschäftigte</t>
  </si>
  <si>
    <t xml:space="preserve">     U1 Arbeitsunfähigkeit</t>
  </si>
  <si>
    <t xml:space="preserve">     U3 Insolvenzgeldumlage</t>
  </si>
  <si>
    <t>Kalkulierte Urlaubstage pro Jahr</t>
  </si>
  <si>
    <t>Kalkulierte Krankheitstage pro Jahr</t>
  </si>
  <si>
    <t>Kalkulierte bezahlte Feiertage pro Jahr</t>
  </si>
  <si>
    <t>Kalkulierte tarifliche Ausfalltage pro Jahr</t>
  </si>
  <si>
    <r>
      <rPr>
        <b/>
        <sz val="10"/>
        <rFont val="Arial"/>
        <family val="2"/>
      </rPr>
      <t>Tipp</t>
    </r>
    <r>
      <rPr>
        <sz val="10"/>
        <rFont val="Arial"/>
        <family val="2"/>
      </rPr>
      <t xml:space="preserve">: Sie kommen in jedem Arbeitsblatt über </t>
    </r>
    <r>
      <rPr>
        <sz val="10"/>
        <color indexed="48"/>
        <rFont val="Arial"/>
        <family val="2"/>
      </rPr>
      <t>Bearbeitungshinweise</t>
    </r>
    <r>
      <rPr>
        <sz val="10"/>
        <rFont val="Arial"/>
        <family val="2"/>
      </rPr>
      <t>, Link oben rechts wieder zurück zum Ausgangspunkt.</t>
    </r>
  </si>
  <si>
    <r>
      <t xml:space="preserve">Um Ihnen </t>
    </r>
    <r>
      <rPr>
        <b/>
        <sz val="10"/>
        <rFont val="Arial"/>
        <family val="2"/>
      </rPr>
      <t xml:space="preserve">die Arbeit </t>
    </r>
    <r>
      <rPr>
        <sz val="10"/>
        <rFont val="Arial"/>
        <family val="2"/>
      </rPr>
      <t xml:space="preserve">zu </t>
    </r>
    <r>
      <rPr>
        <b/>
        <sz val="10"/>
        <rFont val="Arial"/>
        <family val="2"/>
      </rPr>
      <t>erleichtern</t>
    </r>
    <r>
      <rPr>
        <sz val="10"/>
        <rFont val="Arial"/>
        <family val="2"/>
      </rPr>
      <t xml:space="preserve">, finden Sie </t>
    </r>
    <r>
      <rPr>
        <b/>
        <sz val="10"/>
        <rFont val="Arial"/>
        <family val="2"/>
      </rPr>
      <t>im Arbeitsblatt 3.1 - 3.4 Raumbuch oben rechts</t>
    </r>
  </si>
  <si>
    <r>
      <t xml:space="preserve">hier brauchen Sie nur etwas in die </t>
    </r>
    <r>
      <rPr>
        <b/>
        <sz val="10"/>
        <color indexed="50"/>
        <rFont val="Arial"/>
        <family val="2"/>
      </rPr>
      <t>grüne Zelle eintragen</t>
    </r>
    <r>
      <rPr>
        <sz val="10"/>
        <color indexed="8"/>
        <rFont val="Arial"/>
        <family val="2"/>
      </rPr>
      <t>,</t>
    </r>
  </si>
  <si>
    <r>
      <rPr>
        <b/>
        <sz val="10"/>
        <color indexed="8"/>
        <rFont val="Arial"/>
        <family val="2"/>
      </rPr>
      <t>wenn Sie einen dritten</t>
    </r>
    <r>
      <rPr>
        <sz val="10"/>
        <color indexed="8"/>
        <rFont val="Arial"/>
        <family val="2"/>
      </rPr>
      <t xml:space="preserve">, außer den beiden schon kalkulierten </t>
    </r>
    <r>
      <rPr>
        <b/>
        <sz val="10"/>
        <color indexed="8"/>
        <rFont val="Arial"/>
        <family val="2"/>
      </rPr>
      <t>Stundenverrechnungssätz</t>
    </r>
    <r>
      <rPr>
        <b/>
        <sz val="10"/>
        <color rgb="FF000000"/>
        <rFont val="Arial"/>
        <family val="2"/>
      </rPr>
      <t>en</t>
    </r>
    <r>
      <rPr>
        <sz val="10"/>
        <color indexed="8"/>
        <rFont val="Arial"/>
        <family val="2"/>
      </rPr>
      <t>,</t>
    </r>
  </si>
  <si>
    <r>
      <t xml:space="preserve">Arbeitsblatt 1.2 Stundenverrechnungssatz </t>
    </r>
    <r>
      <rPr>
        <b/>
        <sz val="10"/>
        <rFont val="Arial"/>
        <family val="2"/>
      </rPr>
      <t>netto</t>
    </r>
    <r>
      <rPr>
        <sz val="10"/>
        <rFont val="Arial"/>
        <family val="2"/>
      </rPr>
      <t>:</t>
    </r>
  </si>
  <si>
    <r>
      <t xml:space="preserve">Arbeitsblatt 1.2 Stundenverrechnungssatz </t>
    </r>
    <r>
      <rPr>
        <b/>
        <sz val="10"/>
        <rFont val="Arial"/>
        <family val="2"/>
      </rPr>
      <t>brutto</t>
    </r>
    <r>
      <rPr>
        <sz val="10"/>
        <rFont val="Arial"/>
        <family val="2"/>
      </rPr>
      <t>:</t>
    </r>
  </si>
  <si>
    <r>
      <t xml:space="preserve">Der Zuschlag für Arbeiten der Unterhaltsreinigung an Sonn- und Feiertagen </t>
    </r>
    <r>
      <rPr>
        <b/>
        <sz val="10"/>
        <rFont val="Arial"/>
        <family val="2"/>
      </rPr>
      <t>netto</t>
    </r>
  </si>
  <si>
    <r>
      <t xml:space="preserve">Der Zuschlag für Arbeiten der Unterhaltsreinigung an Sonn- und Feiertagen </t>
    </r>
    <r>
      <rPr>
        <b/>
        <sz val="10"/>
        <rFont val="Arial"/>
        <family val="2"/>
      </rPr>
      <t>brutto</t>
    </r>
  </si>
  <si>
    <r>
      <t xml:space="preserve">Weiterer Stundenverrechnungssatz </t>
    </r>
    <r>
      <rPr>
        <b/>
        <sz val="10"/>
        <rFont val="Arial"/>
        <family val="2"/>
      </rPr>
      <t>netto</t>
    </r>
    <r>
      <rPr>
        <sz val="10"/>
        <rFont val="Arial"/>
        <family val="2"/>
      </rPr>
      <t xml:space="preserve"> außer der beiden kalkulierten Stundenverrechnungssätze</t>
    </r>
  </si>
  <si>
    <r>
      <t xml:space="preserve">Weiterer Stundenverrechnungssatz </t>
    </r>
    <r>
      <rPr>
        <b/>
        <sz val="10"/>
        <rFont val="Arial"/>
        <family val="2"/>
      </rPr>
      <t>brutto</t>
    </r>
    <r>
      <rPr>
        <sz val="10"/>
        <rFont val="Arial"/>
        <family val="2"/>
      </rPr>
      <t xml:space="preserve"> außer der beiden kalkulierten Stundenverrechnungssätze</t>
    </r>
  </si>
  <si>
    <t>Sozialversicherungsbeiträge (Arbeitgeberanteil)</t>
  </si>
  <si>
    <t xml:space="preserve">     Krankenversicherung (Beitragssatz)</t>
  </si>
  <si>
    <t xml:space="preserve">     Krankenkassen Zusatzbeitrag</t>
  </si>
  <si>
    <t xml:space="preserve">     Arbeitsosenversicherung</t>
  </si>
  <si>
    <t xml:space="preserve">     U2 Mutterschaftsaufwendung</t>
  </si>
  <si>
    <t>Unterhalts- und Grundreinigung in der Schule Bossental, Hildebrandstraße 84 und in der Kita Bossental, Hildebrandstraße 76, 34125 Kassel</t>
  </si>
  <si>
    <t xml:space="preserve">     Gesetzliche Unfallversicherung (BG)</t>
  </si>
  <si>
    <t>-</t>
  </si>
  <si>
    <t>Soziallöhne</t>
  </si>
  <si>
    <t xml:space="preserve">     Gesetzliche Feiertage</t>
  </si>
  <si>
    <t xml:space="preserve">     Urlaubsentgelt (bezahlter Urlaub)</t>
  </si>
  <si>
    <t xml:space="preserve">     Sozialversicherung auf gesetzliche Feiertage</t>
  </si>
  <si>
    <t xml:space="preserve">     Sozialversicherung auf Urlaubsentgelt</t>
  </si>
  <si>
    <t xml:space="preserve">     Arbeitsfreistellung</t>
  </si>
  <si>
    <t xml:space="preserve">     Sozialversicherung auf Arbeitsfreistellung</t>
  </si>
  <si>
    <t xml:space="preserve">     Entgeltfortzahlung im Krankheitsfall</t>
  </si>
  <si>
    <t xml:space="preserve">     Sozialversicherung auf Entgeltfortzahlung im Krankheitsfall</t>
  </si>
  <si>
    <t xml:space="preserve">     Sozialversicherung auf zusätzliches Urlaubsgeld</t>
  </si>
  <si>
    <t xml:space="preserve">     Zusätzliches Urlaubsgeld</t>
  </si>
  <si>
    <t>Zwischensumme Lohngebundene Kosten</t>
  </si>
  <si>
    <t>Transport- und Logistikkosten</t>
  </si>
  <si>
    <t>sonstige Personalkosten (Arbeitskleidung)</t>
  </si>
  <si>
    <t>Zwischensumme Sonstige auftragsbezogene Kosten</t>
  </si>
  <si>
    <t>Zwischensumme Unternehmensbezogene Kosten</t>
  </si>
  <si>
    <t>Gehälter inkl. Folgekosten</t>
  </si>
  <si>
    <t>sonstige Verwaltungskosten</t>
  </si>
  <si>
    <t>Gewichtung Einsatz SV-pflichtiges Personal / Midijob Beschäftigte / geringfügig Beschäftigte %</t>
  </si>
  <si>
    <t>Sie haben die Möglichkeit, einen Stundenverrechnungssatz für sozialversicherungspflichtig Beschäftigte, Midijob Beschäftigte und einen weiteren für geringfügig Beschäftigte zu kalkulieren. Wenn Sie nur eine der drei Beschäftigungsformen einplanen, ist das Ausfüllen der jeweils anderen Spalte nicht erforderlich und mit einer 0 einzutragen.</t>
  </si>
  <si>
    <r>
      <t xml:space="preserve">Der allgemeinverbindliche Tariflohn darf dabei nicht unterschritten werden.                                               </t>
    </r>
    <r>
      <rPr>
        <b/>
        <sz val="10"/>
        <rFont val="Arial"/>
        <family val="2"/>
      </rPr>
      <t>Eine Unterschreitung führt zum Ausschluss des Angebots.</t>
    </r>
  </si>
  <si>
    <t>Wenn Sie keinen Einsatz von Midijob Beschäftigten oder geringfügig Beschäftigten planen, füllen Sie die gelben Spalten mit der Zahl 0 (Null) aus.</t>
  </si>
  <si>
    <r>
      <t>brauchen Sie</t>
    </r>
    <r>
      <rPr>
        <b/>
        <sz val="10"/>
        <color rgb="FF000000"/>
        <rFont val="Arial"/>
        <family val="2"/>
      </rPr>
      <t xml:space="preserve"> nichts ausfüllen</t>
    </r>
  </si>
  <si>
    <r>
      <t xml:space="preserve">Hier erfolgt die </t>
    </r>
    <r>
      <rPr>
        <b/>
        <sz val="10"/>
        <color rgb="FF000000"/>
        <rFont val="Arial"/>
        <family val="2"/>
      </rPr>
      <t>Kalkulation</t>
    </r>
    <r>
      <rPr>
        <sz val="10"/>
        <color rgb="FF000000"/>
        <rFont val="Arial"/>
        <family val="2"/>
      </rPr>
      <t xml:space="preserve"> aufgrund Ihrer Angaben unter den vorgenannten Arbeitsblättern </t>
    </r>
    <r>
      <rPr>
        <b/>
        <sz val="10"/>
        <color rgb="FF000000"/>
        <rFont val="Arial"/>
        <family val="2"/>
      </rPr>
      <t>vollautomatisch</t>
    </r>
    <r>
      <rPr>
        <sz val="10"/>
        <color rgb="FF000000"/>
        <rFont val="Arial"/>
        <family val="2"/>
      </rPr>
      <t>.</t>
    </r>
  </si>
  <si>
    <t>Welche Bruttolohnsumme wurde zur Kalkulation der SVB's herangezogen</t>
  </si>
  <si>
    <t>Bewegungsraum</t>
  </si>
  <si>
    <t>Spülküche</t>
  </si>
  <si>
    <t>Reinigung Schmutzfangzone Kita Bossental</t>
  </si>
  <si>
    <t>Sozialversicherungspflichtig Beschäftigte (Lohngruppe 1)</t>
  </si>
  <si>
    <t>Tage</t>
  </si>
  <si>
    <t>die aus Ihrer Sicht notwendig sind.</t>
  </si>
  <si>
    <r>
      <rPr>
        <b/>
        <sz val="10"/>
        <rFont val="Arial"/>
        <family val="2"/>
      </rPr>
      <t>Der gewichtete Stundenverrechnungssatz</t>
    </r>
    <r>
      <rPr>
        <sz val="10"/>
        <rFont val="Arial"/>
        <family val="2"/>
      </rPr>
      <t xml:space="preserve"> wird in den weiteren Schritten der Kalkulation </t>
    </r>
    <r>
      <rPr>
        <b/>
        <sz val="10"/>
        <rFont val="Arial"/>
        <family val="2"/>
      </rPr>
      <t>automatisch in das Arbeitsblatt 3.1 bis 3.4 Raumbuch übernommen.</t>
    </r>
    <r>
      <rPr>
        <sz val="10"/>
        <rFont val="Arial"/>
        <family val="2"/>
      </rPr>
      <t xml:space="preserve"> Wenn Sie zusätzliche Stundenverrechnungssätze kalkuliert haben (entweder für Midijob Beschäftigte, geringfügig Beschäftigte oder für besondere Mitarbeiter), sind diese in das Arbeitsblatt 3.1 - 3.4 Raumbuch in der Spalte Stundenverrechnungssatz einzutragen, in denen die betroffenen Mitarbeiter von Ihnen vorgesehen sind. Der dort automatisch übernommene gewichtete Stundenverrechnungssatz ist in diesem Fall zu überschreiben.</t>
    </r>
  </si>
  <si>
    <r>
      <t xml:space="preserve">Es werden die Raumgruppen 1a, 1b, 1c, 2, 3, 4, 5, 6, 7, 8 und 9 grundgereinigt!         </t>
    </r>
    <r>
      <rPr>
        <b/>
        <sz val="10"/>
        <color indexed="10"/>
        <rFont val="Arial"/>
        <family val="2"/>
      </rPr>
      <t xml:space="preserve"> LV Teil 1 beachten!</t>
    </r>
  </si>
  <si>
    <t>Geringfügig Beschäftigte</t>
  </si>
  <si>
    <t>Der Anteil der lohngebundenen Kosten am gewichteten Stundenverrechnungssatz beträgt:</t>
  </si>
  <si>
    <t>Nicht ausgefüllte gelbe Felder führen zum Ausschluss.</t>
  </si>
  <si>
    <t>Stundenverrechnungssatz gewichtet</t>
  </si>
  <si>
    <t>Stundenver-rechnungssatz gewichtet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</si>
</sst>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0.00\ &quot;€&quot;;\-#,##0.00\ &quot;€&quot;"/>
    <numFmt numFmtId="44" formatCode="_-* #,##0.00\ &quot;€&quot;_-;\-* #,##0.00\ &quot;€&quot;_-;_-* &quot;-&quot;??\ &quot;€&quot;_-;_-@_-"/>
    <numFmt numFmtId="164" formatCode="_-* #,##0.00\ _€_-;\-* #,##0.00\ _€_-;_-* &quot;-&quot;??\ _€_-;_-@_-"/>
    <numFmt numFmtId="165" formatCode="#,##0.00\ &quot;€&quot;"/>
    <numFmt numFmtId="166" formatCode="#,##0.0000"/>
    <numFmt numFmtId="167" formatCode="_-* #,##0.00\ [$€-407]_-;\-* #,##0.00\ [$€-407]_-;_-* &quot;-&quot;??\ [$€-407]_-;_-@_-"/>
    <numFmt numFmtId="168" formatCode="0.00\ &quot;%&quot;"/>
    <numFmt numFmtId="169" formatCode="&quot;€&quot;#,##0.00_);[Red]\(&quot;€&quot;#,##0.00\)"/>
    <numFmt numFmtId="170" formatCode="0.00_ ;\-0.00\ "/>
    <numFmt numFmtId="171" formatCode="#,##0.00\ &quot;€&quot;;[Red]#,##0.00\ &quot;€&quot;"/>
  </numFmts>
  <fonts count="52" x14ac:knownFonts="1">
    <font>
      <sz val="11"/>
      <color theme="1"/>
      <name val="Calibri"/>
      <family val="2"/>
      <scheme val="minor"/>
    </font>
    <font>
      <sz val="10"/>
      <name val="Tahoma"/>
      <family val="2"/>
    </font>
    <font>
      <b/>
      <sz val="10"/>
      <name val="Tahoma"/>
      <family val="2"/>
    </font>
    <font>
      <sz val="10"/>
      <color indexed="81"/>
      <name val="Arial"/>
      <family val="2"/>
    </font>
    <font>
      <sz val="10"/>
      <name val="Arial"/>
      <family val="2"/>
    </font>
    <font>
      <b/>
      <sz val="20"/>
      <name val="Tahoma"/>
      <family val="2"/>
    </font>
    <font>
      <sz val="10"/>
      <name val="Arial"/>
      <family val="2"/>
    </font>
    <font>
      <u/>
      <sz val="10"/>
      <color indexed="12"/>
      <name val="Arial"/>
      <family val="2"/>
    </font>
    <font>
      <b/>
      <sz val="10"/>
      <color indexed="10"/>
      <name val="Arial"/>
      <family val="2"/>
    </font>
    <font>
      <sz val="10"/>
      <name val="Arial"/>
      <family val="2"/>
    </font>
    <font>
      <sz val="9"/>
      <color indexed="81"/>
      <name val="Segoe UI"/>
      <family val="2"/>
    </font>
    <font>
      <b/>
      <sz val="9"/>
      <color indexed="81"/>
      <name val="Segoe UI"/>
      <family val="2"/>
    </font>
    <font>
      <u/>
      <sz val="10"/>
      <color indexed="8"/>
      <name val="Arial"/>
      <family val="2"/>
    </font>
    <font>
      <b/>
      <u/>
      <sz val="10"/>
      <color indexed="8"/>
      <name val="Arial"/>
      <family val="2"/>
    </font>
    <font>
      <b/>
      <u/>
      <sz val="10"/>
      <color indexed="50"/>
      <name val="Arial"/>
      <family val="2"/>
    </font>
    <font>
      <sz val="10"/>
      <color indexed="8"/>
      <name val="Arial"/>
      <family val="2"/>
    </font>
    <font>
      <u/>
      <sz val="10"/>
      <color indexed="48"/>
      <name val="Arial"/>
      <family val="2"/>
    </font>
    <font>
      <sz val="11"/>
      <color theme="1"/>
      <name val="Calibri"/>
      <family val="2"/>
      <scheme val="minor"/>
    </font>
    <font>
      <u/>
      <sz val="10"/>
      <color theme="10"/>
      <name val="Arial"/>
      <family val="2"/>
    </font>
    <font>
      <b/>
      <sz val="10"/>
      <color theme="10"/>
      <name val="Arial"/>
      <family val="2"/>
    </font>
    <font>
      <b/>
      <u/>
      <sz val="10"/>
      <color theme="10"/>
      <name val="Arial"/>
      <family val="2"/>
    </font>
    <font>
      <sz val="10"/>
      <color theme="10"/>
      <name val="Arial"/>
      <family val="2"/>
    </font>
    <font>
      <b/>
      <sz val="10"/>
      <color theme="1"/>
      <name val="Arial"/>
      <family val="2"/>
    </font>
    <font>
      <u/>
      <sz val="11"/>
      <color theme="10"/>
      <name val="Arial"/>
      <family val="2"/>
    </font>
    <font>
      <u/>
      <sz val="10"/>
      <color rgb="FF0070C0"/>
      <name val="Arial"/>
      <family val="2"/>
    </font>
    <font>
      <sz val="8"/>
      <name val="Calibri"/>
      <family val="2"/>
      <scheme val="minor"/>
    </font>
    <font>
      <sz val="10"/>
      <color theme="1"/>
      <name val="Arial"/>
      <family val="2"/>
    </font>
    <font>
      <b/>
      <sz val="10"/>
      <color rgb="FF0070C0"/>
      <name val="Arial"/>
      <family val="2"/>
    </font>
    <font>
      <b/>
      <sz val="10"/>
      <color rgb="FFCC3300"/>
      <name val="Arial"/>
      <family val="2"/>
    </font>
    <font>
      <b/>
      <sz val="10"/>
      <name val="Arial"/>
      <family val="2"/>
    </font>
    <font>
      <u/>
      <sz val="11"/>
      <color theme="10"/>
      <name val="Calibri"/>
      <family val="2"/>
      <scheme val="minor"/>
    </font>
    <font>
      <b/>
      <sz val="11"/>
      <color theme="1"/>
      <name val="Arial"/>
      <family val="2"/>
    </font>
    <font>
      <sz val="10"/>
      <color rgb="FF000000"/>
      <name val="Arial"/>
      <family val="2"/>
    </font>
    <font>
      <b/>
      <sz val="16"/>
      <name val="Arial"/>
      <family val="2"/>
    </font>
    <font>
      <sz val="11"/>
      <color theme="1"/>
      <name val="Arial"/>
      <family val="2"/>
    </font>
    <font>
      <b/>
      <sz val="10"/>
      <color rgb="FFFF0000"/>
      <name val="Arial"/>
      <family val="2"/>
    </font>
    <font>
      <b/>
      <sz val="10"/>
      <color rgb="FF595959"/>
      <name val="Arial"/>
      <family val="2"/>
    </font>
    <font>
      <b/>
      <sz val="11"/>
      <name val="Arial"/>
      <family val="2"/>
    </font>
    <font>
      <sz val="10"/>
      <color indexed="48"/>
      <name val="Arial"/>
      <family val="2"/>
    </font>
    <font>
      <b/>
      <sz val="10"/>
      <color rgb="FF000000"/>
      <name val="Arial"/>
      <family val="2"/>
    </font>
    <font>
      <b/>
      <sz val="10"/>
      <color indexed="8"/>
      <name val="Arial"/>
      <family val="2"/>
    </font>
    <font>
      <b/>
      <sz val="10"/>
      <color indexed="50"/>
      <name val="Arial"/>
      <family val="2"/>
    </font>
    <font>
      <b/>
      <sz val="12"/>
      <name val="Arial"/>
      <family val="2"/>
    </font>
    <font>
      <sz val="11"/>
      <name val="Arial"/>
      <family val="2"/>
    </font>
    <font>
      <b/>
      <sz val="20"/>
      <name val="Arial"/>
      <family val="2"/>
    </font>
    <font>
      <sz val="20"/>
      <color theme="1"/>
      <name val="Arial"/>
      <family val="2"/>
    </font>
    <font>
      <b/>
      <sz val="16"/>
      <color theme="1"/>
      <name val="Arial"/>
      <family val="2"/>
    </font>
    <font>
      <b/>
      <sz val="14"/>
      <color rgb="FFFF0000"/>
      <name val="Arial"/>
      <family val="2"/>
    </font>
    <font>
      <u/>
      <sz val="12"/>
      <name val="Arial"/>
      <family val="2"/>
    </font>
    <font>
      <u/>
      <sz val="10"/>
      <name val="Arial"/>
      <family val="2"/>
    </font>
    <font>
      <sz val="10"/>
      <color indexed="10"/>
      <name val="Arial"/>
      <family val="2"/>
    </font>
    <font>
      <sz val="8"/>
      <name val="Arial"/>
      <family val="2"/>
    </font>
  </fonts>
  <fills count="13">
    <fill>
      <patternFill patternType="none"/>
    </fill>
    <fill>
      <patternFill patternType="gray125"/>
    </fill>
    <fill>
      <patternFill patternType="solid">
        <fgColor indexed="9"/>
        <bgColor indexed="64"/>
      </patternFill>
    </fill>
    <fill>
      <patternFill patternType="solid">
        <fgColor rgb="FF92D05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FFFF00"/>
        <bgColor indexed="64"/>
      </patternFill>
    </fill>
    <fill>
      <patternFill patternType="solid">
        <fgColor rgb="FFFFCCCC"/>
        <bgColor indexed="64"/>
      </patternFill>
    </fill>
    <fill>
      <patternFill patternType="solid">
        <fgColor rgb="FFFFFFFF"/>
        <bgColor rgb="FF000000"/>
      </patternFill>
    </fill>
    <fill>
      <patternFill patternType="solid">
        <fgColor theme="0" tint="-0.14999847407452621"/>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s>
  <cellStyleXfs count="12">
    <xf numFmtId="0" fontId="0" fillId="0" borderId="0"/>
    <xf numFmtId="44" fontId="4" fillId="0" borderId="0" applyFont="0" applyFill="0" applyBorder="0" applyAlignment="0" applyProtection="0"/>
    <xf numFmtId="164" fontId="4" fillId="0" borderId="0" applyFont="0" applyFill="0" applyBorder="0" applyAlignment="0" applyProtection="0"/>
    <xf numFmtId="0" fontId="18" fillId="0" borderId="0" applyNumberFormat="0" applyFill="0" applyBorder="0" applyAlignment="0" applyProtection="0"/>
    <xf numFmtId="9" fontId="17" fillId="0" borderId="0" applyFont="0" applyFill="0" applyBorder="0" applyAlignment="0" applyProtection="0"/>
    <xf numFmtId="0" fontId="4" fillId="0" borderId="0"/>
    <xf numFmtId="0" fontId="6" fillId="0" borderId="0"/>
    <xf numFmtId="0" fontId="4" fillId="0" borderId="0"/>
    <xf numFmtId="0" fontId="9" fillId="0" borderId="0"/>
    <xf numFmtId="0" fontId="4" fillId="0" borderId="0"/>
    <xf numFmtId="0" fontId="4" fillId="0" borderId="0"/>
    <xf numFmtId="0" fontId="30" fillId="0" borderId="0" applyNumberFormat="0" applyFill="0" applyBorder="0" applyAlignment="0" applyProtection="0"/>
  </cellStyleXfs>
  <cellXfs count="490">
    <xf numFmtId="0" fontId="0" fillId="0" borderId="0" xfId="0"/>
    <xf numFmtId="0" fontId="0" fillId="5" borderId="0" xfId="0" applyFill="1"/>
    <xf numFmtId="0" fontId="19" fillId="0" borderId="0" xfId="3" applyFont="1" applyAlignment="1" applyProtection="1">
      <alignment vertical="top" wrapText="1"/>
      <protection hidden="1"/>
    </xf>
    <xf numFmtId="0" fontId="1" fillId="0" borderId="0" xfId="7" applyFont="1" applyAlignment="1" applyProtection="1">
      <alignment wrapText="1"/>
      <protection hidden="1"/>
    </xf>
    <xf numFmtId="0" fontId="1" fillId="0" borderId="0" xfId="7" applyFont="1" applyProtection="1">
      <protection hidden="1"/>
    </xf>
    <xf numFmtId="0" fontId="1" fillId="6" borderId="0" xfId="7" applyFont="1" applyFill="1" applyProtection="1">
      <protection hidden="1"/>
    </xf>
    <xf numFmtId="0" fontId="19" fillId="0" borderId="0" xfId="3" quotePrefix="1" applyFont="1" applyProtection="1">
      <protection hidden="1"/>
    </xf>
    <xf numFmtId="0" fontId="22" fillId="0" borderId="0" xfId="3" quotePrefix="1" applyFont="1" applyProtection="1">
      <protection hidden="1"/>
    </xf>
    <xf numFmtId="0" fontId="4" fillId="6" borderId="0" xfId="7" applyFill="1" applyProtection="1">
      <protection hidden="1"/>
    </xf>
    <xf numFmtId="0" fontId="2" fillId="0" borderId="0" xfId="7" applyFont="1" applyProtection="1">
      <protection hidden="1"/>
    </xf>
    <xf numFmtId="0" fontId="4" fillId="0" borderId="0" xfId="7" applyAlignment="1" applyProtection="1">
      <alignment vertical="top" wrapText="1"/>
      <protection hidden="1"/>
    </xf>
    <xf numFmtId="0" fontId="1" fillId="6" borderId="0" xfId="7" applyFont="1" applyFill="1" applyAlignment="1" applyProtection="1">
      <alignment vertical="top" wrapText="1"/>
      <protection hidden="1"/>
    </xf>
    <xf numFmtId="0" fontId="1" fillId="6" borderId="0" xfId="7" applyFont="1" applyFill="1" applyAlignment="1" applyProtection="1">
      <alignment wrapText="1"/>
      <protection hidden="1"/>
    </xf>
    <xf numFmtId="0" fontId="0" fillId="5" borderId="0" xfId="0" applyFill="1" applyProtection="1">
      <protection hidden="1"/>
    </xf>
    <xf numFmtId="0" fontId="0" fillId="0" borderId="0" xfId="0" applyProtection="1">
      <protection hidden="1"/>
    </xf>
    <xf numFmtId="0" fontId="18" fillId="0" borderId="0" xfId="3"/>
    <xf numFmtId="0" fontId="0" fillId="0" borderId="0" xfId="0" applyAlignment="1">
      <alignment horizontal="left"/>
    </xf>
    <xf numFmtId="0" fontId="5" fillId="0" borderId="0" xfId="7" applyFont="1" applyAlignment="1" applyProtection="1">
      <alignment horizontal="center" vertical="center"/>
      <protection hidden="1"/>
    </xf>
    <xf numFmtId="0" fontId="1" fillId="5" borderId="0" xfId="7" applyFont="1" applyFill="1" applyAlignment="1" applyProtection="1">
      <alignment horizontal="left"/>
      <protection hidden="1"/>
    </xf>
    <xf numFmtId="0" fontId="1" fillId="5" borderId="0" xfId="7" applyFont="1" applyFill="1"/>
    <xf numFmtId="0" fontId="1" fillId="0" borderId="0" xfId="7" applyFont="1"/>
    <xf numFmtId="0" fontId="8" fillId="2" borderId="0" xfId="7" applyFont="1" applyFill="1"/>
    <xf numFmtId="0" fontId="1" fillId="5" borderId="0" xfId="9" applyFont="1" applyFill="1" applyProtection="1">
      <protection hidden="1"/>
    </xf>
    <xf numFmtId="0" fontId="1" fillId="0" borderId="0" xfId="9" applyFont="1" applyProtection="1">
      <protection hidden="1"/>
    </xf>
    <xf numFmtId="0" fontId="4" fillId="0" borderId="0" xfId="9" applyProtection="1">
      <protection hidden="1"/>
    </xf>
    <xf numFmtId="0" fontId="4" fillId="5" borderId="0" xfId="9" applyFill="1" applyProtection="1">
      <protection hidden="1"/>
    </xf>
    <xf numFmtId="0" fontId="24" fillId="2" borderId="0" xfId="3" applyFont="1" applyFill="1" applyAlignment="1" applyProtection="1">
      <alignment horizontal="right" vertical="center"/>
      <protection hidden="1"/>
    </xf>
    <xf numFmtId="0" fontId="1" fillId="4" borderId="0" xfId="7" applyFont="1" applyFill="1" applyProtection="1">
      <protection hidden="1"/>
    </xf>
    <xf numFmtId="0" fontId="1" fillId="4" borderId="0" xfId="7" applyFont="1" applyFill="1" applyAlignment="1" applyProtection="1">
      <alignment vertical="top" wrapText="1"/>
      <protection hidden="1"/>
    </xf>
    <xf numFmtId="170" fontId="0" fillId="0" borderId="0" xfId="0" applyNumberFormat="1" applyProtection="1">
      <protection hidden="1"/>
    </xf>
    <xf numFmtId="0" fontId="26" fillId="4" borderId="0" xfId="0" applyFont="1" applyFill="1" applyProtection="1">
      <protection hidden="1"/>
    </xf>
    <xf numFmtId="0" fontId="26" fillId="4" borderId="0" xfId="0" applyFont="1" applyFill="1" applyAlignment="1" applyProtection="1">
      <alignment vertical="center"/>
      <protection hidden="1"/>
    </xf>
    <xf numFmtId="170" fontId="26" fillId="4" borderId="0" xfId="0" applyNumberFormat="1" applyFont="1" applyFill="1" applyProtection="1">
      <protection hidden="1"/>
    </xf>
    <xf numFmtId="0" fontId="22" fillId="4" borderId="0" xfId="0" applyFont="1" applyFill="1" applyProtection="1">
      <protection hidden="1"/>
    </xf>
    <xf numFmtId="0" fontId="27" fillId="4" borderId="0" xfId="0" applyFont="1" applyFill="1" applyProtection="1">
      <protection hidden="1"/>
    </xf>
    <xf numFmtId="0" fontId="22" fillId="7" borderId="0" xfId="0" applyFont="1" applyFill="1" applyProtection="1">
      <protection hidden="1"/>
    </xf>
    <xf numFmtId="0" fontId="26" fillId="7" borderId="0" xfId="0" applyFont="1" applyFill="1" applyProtection="1">
      <protection hidden="1"/>
    </xf>
    <xf numFmtId="0" fontId="26" fillId="7" borderId="0" xfId="0" applyFont="1" applyFill="1" applyAlignment="1" applyProtection="1">
      <alignment vertical="center"/>
      <protection hidden="1"/>
    </xf>
    <xf numFmtId="170" fontId="26" fillId="7" borderId="0" xfId="0" applyNumberFormat="1" applyFont="1" applyFill="1" applyProtection="1">
      <protection hidden="1"/>
    </xf>
    <xf numFmtId="4" fontId="22" fillId="7" borderId="1" xfId="0" applyNumberFormat="1" applyFont="1" applyFill="1" applyBorder="1" applyAlignment="1" applyProtection="1">
      <alignment horizontal="center"/>
      <protection hidden="1"/>
    </xf>
    <xf numFmtId="0" fontId="22" fillId="7" borderId="1" xfId="0" applyFont="1" applyFill="1" applyBorder="1" applyAlignment="1" applyProtection="1">
      <alignment horizontal="left"/>
      <protection hidden="1"/>
    </xf>
    <xf numFmtId="166" fontId="22" fillId="7" borderId="1" xfId="0" applyNumberFormat="1" applyFont="1" applyFill="1" applyBorder="1" applyAlignment="1" applyProtection="1">
      <alignment horizontal="center" vertical="center"/>
      <protection hidden="1"/>
    </xf>
    <xf numFmtId="2" fontId="22" fillId="7" borderId="1" xfId="0" applyNumberFormat="1" applyFont="1" applyFill="1" applyBorder="1" applyAlignment="1" applyProtection="1">
      <alignment horizontal="center" vertical="center"/>
      <protection hidden="1"/>
    </xf>
    <xf numFmtId="2" fontId="26" fillId="0" borderId="1" xfId="0" applyNumberFormat="1" applyFont="1" applyBorder="1" applyAlignment="1" applyProtection="1">
      <alignment horizontal="center" vertical="center"/>
      <protection hidden="1"/>
    </xf>
    <xf numFmtId="0" fontId="22" fillId="0" borderId="1" xfId="0" applyFont="1" applyBorder="1" applyAlignment="1" applyProtection="1">
      <alignment horizontal="center" vertical="center" wrapText="1"/>
      <protection hidden="1"/>
    </xf>
    <xf numFmtId="4" fontId="26" fillId="4" borderId="1" xfId="0" applyNumberFormat="1" applyFont="1" applyFill="1" applyBorder="1" applyAlignment="1" applyProtection="1">
      <alignment horizontal="center" vertical="center" wrapText="1"/>
      <protection hidden="1"/>
    </xf>
    <xf numFmtId="2" fontId="26" fillId="4" borderId="1" xfId="0" applyNumberFormat="1" applyFont="1" applyFill="1" applyBorder="1" applyAlignment="1" applyProtection="1">
      <alignment horizontal="center" vertical="center" wrapText="1"/>
      <protection hidden="1"/>
    </xf>
    <xf numFmtId="0" fontId="28" fillId="4" borderId="1" xfId="0" applyFont="1" applyFill="1" applyBorder="1" applyAlignment="1" applyProtection="1">
      <alignment horizontal="center" vertical="center" wrapText="1"/>
      <protection hidden="1"/>
    </xf>
    <xf numFmtId="0" fontId="22" fillId="3" borderId="1" xfId="0" applyFont="1" applyFill="1" applyBorder="1" applyAlignment="1" applyProtection="1">
      <alignment horizontal="center" vertical="center" wrapText="1"/>
      <protection hidden="1"/>
    </xf>
    <xf numFmtId="0" fontId="28" fillId="0" borderId="1" xfId="0" applyFont="1" applyBorder="1" applyAlignment="1" applyProtection="1">
      <alignment horizontal="center" vertical="center"/>
      <protection hidden="1"/>
    </xf>
    <xf numFmtId="0" fontId="22" fillId="7" borderId="8" xfId="0" applyFont="1" applyFill="1" applyBorder="1" applyAlignment="1" applyProtection="1">
      <alignment horizontal="left"/>
      <protection hidden="1"/>
    </xf>
    <xf numFmtId="2" fontId="26" fillId="4" borderId="1" xfId="0" applyNumberFormat="1" applyFont="1" applyFill="1" applyBorder="1" applyAlignment="1" applyProtection="1">
      <alignment horizontal="center" vertical="center"/>
      <protection hidden="1"/>
    </xf>
    <xf numFmtId="0" fontId="22" fillId="4" borderId="1" xfId="0" applyFont="1" applyFill="1" applyBorder="1" applyAlignment="1" applyProtection="1">
      <alignment horizontal="center" vertical="center" wrapText="1"/>
      <protection hidden="1"/>
    </xf>
    <xf numFmtId="0" fontId="28" fillId="4" borderId="1" xfId="0" applyFont="1" applyFill="1" applyBorder="1" applyAlignment="1" applyProtection="1">
      <alignment horizontal="center" vertical="center"/>
      <protection hidden="1"/>
    </xf>
    <xf numFmtId="2" fontId="22" fillId="7" borderId="1" xfId="0" applyNumberFormat="1" applyFont="1" applyFill="1" applyBorder="1" applyAlignment="1" applyProtection="1">
      <alignment horizontal="center"/>
      <protection hidden="1"/>
    </xf>
    <xf numFmtId="0" fontId="0" fillId="0" borderId="0" xfId="0" applyAlignment="1">
      <alignment horizontal="center"/>
    </xf>
    <xf numFmtId="0" fontId="26" fillId="4" borderId="0" xfId="0" applyFont="1" applyFill="1" applyAlignment="1" applyProtection="1">
      <alignment horizontal="center"/>
      <protection hidden="1"/>
    </xf>
    <xf numFmtId="0" fontId="26" fillId="7" borderId="0" xfId="0" applyFont="1" applyFill="1" applyAlignment="1" applyProtection="1">
      <alignment horizontal="center"/>
      <protection hidden="1"/>
    </xf>
    <xf numFmtId="0" fontId="22" fillId="4" borderId="0" xfId="0" applyFont="1" applyFill="1" applyAlignment="1" applyProtection="1">
      <alignment horizontal="center"/>
      <protection hidden="1"/>
    </xf>
    <xf numFmtId="170" fontId="26" fillId="4" borderId="0" xfId="0" applyNumberFormat="1" applyFont="1" applyFill="1" applyAlignment="1" applyProtection="1">
      <alignment horizontal="center"/>
      <protection hidden="1"/>
    </xf>
    <xf numFmtId="170" fontId="26" fillId="7" borderId="0" xfId="0" applyNumberFormat="1" applyFont="1" applyFill="1" applyAlignment="1" applyProtection="1">
      <alignment horizontal="center"/>
      <protection hidden="1"/>
    </xf>
    <xf numFmtId="0" fontId="26" fillId="4" borderId="0" xfId="0" applyFont="1" applyFill="1" applyAlignment="1" applyProtection="1">
      <alignment horizontal="left"/>
      <protection hidden="1"/>
    </xf>
    <xf numFmtId="0" fontId="22" fillId="4" borderId="0" xfId="0" applyFont="1" applyFill="1" applyAlignment="1" applyProtection="1">
      <alignment horizontal="left"/>
      <protection hidden="1"/>
    </xf>
    <xf numFmtId="0" fontId="26" fillId="7" borderId="0" xfId="0" applyFont="1" applyFill="1" applyAlignment="1" applyProtection="1">
      <alignment horizontal="left"/>
      <protection hidden="1"/>
    </xf>
    <xf numFmtId="0" fontId="0" fillId="0" borderId="0" xfId="0" applyAlignment="1" applyProtection="1">
      <alignment horizontal="left"/>
      <protection hidden="1"/>
    </xf>
    <xf numFmtId="0" fontId="27" fillId="4" borderId="0" xfId="0" applyFont="1" applyFill="1" applyAlignment="1" applyProtection="1">
      <alignment horizontal="left"/>
      <protection hidden="1"/>
    </xf>
    <xf numFmtId="0" fontId="20" fillId="4" borderId="0" xfId="3" applyFont="1" applyFill="1"/>
    <xf numFmtId="0" fontId="0" fillId="5" borderId="0" xfId="0" applyFill="1" applyAlignment="1">
      <alignment vertical="center"/>
    </xf>
    <xf numFmtId="0" fontId="0" fillId="0" borderId="0" xfId="0" applyAlignment="1">
      <alignment vertical="center"/>
    </xf>
    <xf numFmtId="0" fontId="24" fillId="2" borderId="3" xfId="3" applyFont="1" applyFill="1" applyBorder="1" applyAlignment="1" applyProtection="1">
      <alignment horizontal="right" vertical="center"/>
      <protection hidden="1"/>
    </xf>
    <xf numFmtId="0" fontId="0" fillId="0" borderId="0" xfId="0"/>
    <xf numFmtId="0" fontId="29" fillId="3" borderId="1" xfId="0" applyFont="1" applyFill="1" applyBorder="1" applyAlignment="1" applyProtection="1">
      <alignment horizontal="center" vertical="center"/>
      <protection hidden="1"/>
    </xf>
    <xf numFmtId="2" fontId="26" fillId="0" borderId="1" xfId="0" applyNumberFormat="1" applyFont="1" applyBorder="1" applyAlignment="1" applyProtection="1">
      <alignment horizontal="center"/>
      <protection hidden="1"/>
    </xf>
    <xf numFmtId="0" fontId="22" fillId="0" borderId="1" xfId="0" applyFont="1" applyBorder="1" applyAlignment="1" applyProtection="1">
      <alignment horizontal="center" wrapText="1"/>
      <protection hidden="1"/>
    </xf>
    <xf numFmtId="4" fontId="26" fillId="4" borderId="1" xfId="0" applyNumberFormat="1" applyFont="1" applyFill="1" applyBorder="1" applyAlignment="1" applyProtection="1">
      <alignment horizontal="center" wrapText="1"/>
      <protection hidden="1"/>
    </xf>
    <xf numFmtId="2" fontId="26" fillId="4" borderId="1" xfId="0" applyNumberFormat="1" applyFont="1" applyFill="1" applyBorder="1" applyAlignment="1" applyProtection="1">
      <alignment horizontal="center" wrapText="1"/>
      <protection hidden="1"/>
    </xf>
    <xf numFmtId="0" fontId="26" fillId="4" borderId="0" xfId="0" applyFont="1" applyFill="1" applyAlignment="1" applyProtection="1">
      <protection hidden="1"/>
    </xf>
    <xf numFmtId="0" fontId="26" fillId="7" borderId="0" xfId="0" applyFont="1" applyFill="1" applyAlignment="1" applyProtection="1">
      <protection hidden="1"/>
    </xf>
    <xf numFmtId="0" fontId="27" fillId="4" borderId="0" xfId="0" applyFont="1" applyFill="1" applyAlignment="1" applyProtection="1">
      <protection hidden="1"/>
    </xf>
    <xf numFmtId="0" fontId="0" fillId="0" borderId="0" xfId="0" applyAlignment="1" applyProtection="1">
      <protection hidden="1"/>
    </xf>
    <xf numFmtId="4" fontId="0" fillId="5" borderId="0" xfId="0" applyNumberFormat="1" applyFill="1"/>
    <xf numFmtId="0" fontId="0" fillId="0" borderId="0" xfId="0"/>
    <xf numFmtId="0" fontId="0" fillId="0" borderId="0" xfId="0"/>
    <xf numFmtId="0" fontId="0" fillId="0" borderId="0" xfId="0"/>
    <xf numFmtId="0" fontId="0" fillId="0" borderId="0" xfId="0"/>
    <xf numFmtId="0" fontId="28" fillId="3" borderId="1" xfId="0" applyFont="1" applyFill="1" applyBorder="1" applyAlignment="1" applyProtection="1">
      <alignment horizontal="left" vertical="center" wrapText="1"/>
      <protection hidden="1"/>
    </xf>
    <xf numFmtId="0" fontId="28" fillId="3" borderId="1" xfId="0" applyFont="1" applyFill="1" applyBorder="1" applyAlignment="1" applyProtection="1">
      <alignment horizontal="left"/>
      <protection hidden="1"/>
    </xf>
    <xf numFmtId="0" fontId="29" fillId="3" borderId="1" xfId="0" applyFont="1" applyFill="1" applyBorder="1" applyAlignment="1" applyProtection="1">
      <alignment horizontal="center" vertical="center" wrapText="1"/>
      <protection hidden="1"/>
    </xf>
    <xf numFmtId="0" fontId="29" fillId="3" borderId="1" xfId="0" applyFont="1" applyFill="1" applyBorder="1" applyAlignment="1" applyProtection="1">
      <alignment horizontal="center" wrapText="1"/>
      <protection hidden="1"/>
    </xf>
    <xf numFmtId="0" fontId="29" fillId="3" borderId="1" xfId="0" applyFont="1" applyFill="1" applyBorder="1" applyAlignment="1" applyProtection="1">
      <alignment horizontal="center"/>
      <protection hidden="1"/>
    </xf>
    <xf numFmtId="0" fontId="0" fillId="0" borderId="0" xfId="0"/>
    <xf numFmtId="0" fontId="0" fillId="0" borderId="0" xfId="0"/>
    <xf numFmtId="9" fontId="22" fillId="7" borderId="1" xfId="0" applyNumberFormat="1" applyFont="1" applyFill="1" applyBorder="1" applyAlignment="1" applyProtection="1">
      <alignment horizontal="center" vertical="center"/>
      <protection hidden="1"/>
    </xf>
    <xf numFmtId="166" fontId="22" fillId="7" borderId="1" xfId="4" applyNumberFormat="1" applyFont="1" applyFill="1" applyBorder="1" applyAlignment="1" applyProtection="1">
      <alignment horizontal="center" vertical="center"/>
      <protection hidden="1"/>
    </xf>
    <xf numFmtId="0" fontId="32" fillId="0" borderId="0" xfId="0" applyFont="1"/>
    <xf numFmtId="0" fontId="32" fillId="6" borderId="0" xfId="0" applyFont="1" applyFill="1"/>
    <xf numFmtId="9" fontId="22" fillId="7" borderId="1" xfId="4" applyFont="1" applyFill="1" applyBorder="1" applyAlignment="1" applyProtection="1">
      <alignment horizontal="center" vertical="center"/>
      <protection hidden="1"/>
    </xf>
    <xf numFmtId="0" fontId="22" fillId="7" borderId="1" xfId="0" applyFont="1" applyFill="1" applyBorder="1" applyProtection="1">
      <protection hidden="1"/>
    </xf>
    <xf numFmtId="0" fontId="0" fillId="0" borderId="0" xfId="0"/>
    <xf numFmtId="0" fontId="4" fillId="2" borderId="0" xfId="0" applyFont="1" applyFill="1" applyProtection="1">
      <protection hidden="1"/>
    </xf>
    <xf numFmtId="0" fontId="33" fillId="2" borderId="0" xfId="0" applyFont="1" applyFill="1" applyProtection="1">
      <protection hidden="1"/>
    </xf>
    <xf numFmtId="0" fontId="34" fillId="5" borderId="0" xfId="0" applyFont="1" applyFill="1"/>
    <xf numFmtId="0" fontId="4" fillId="0" borderId="0" xfId="7" applyFont="1" applyProtection="1">
      <protection hidden="1"/>
    </xf>
    <xf numFmtId="0" fontId="4" fillId="0" borderId="0" xfId="7" applyFont="1" applyAlignment="1" applyProtection="1">
      <alignment wrapText="1"/>
      <protection hidden="1"/>
    </xf>
    <xf numFmtId="0" fontId="34" fillId="0" borderId="0" xfId="0" applyFont="1"/>
    <xf numFmtId="0" fontId="4" fillId="0" borderId="0" xfId="7" applyFont="1" applyAlignment="1" applyProtection="1">
      <alignment vertical="top" wrapText="1"/>
      <protection hidden="1"/>
    </xf>
    <xf numFmtId="0" fontId="36" fillId="0" borderId="0" xfId="0" applyFont="1" applyAlignment="1">
      <alignment vertical="center"/>
    </xf>
    <xf numFmtId="0" fontId="37" fillId="0" borderId="0" xfId="7" applyFont="1" applyAlignment="1" applyProtection="1">
      <alignment vertical="top" wrapText="1"/>
      <protection hidden="1"/>
    </xf>
    <xf numFmtId="0" fontId="4" fillId="0" borderId="0" xfId="7" applyFont="1" applyAlignment="1" applyProtection="1">
      <alignment horizontal="right" vertical="top" wrapText="1"/>
      <protection hidden="1"/>
    </xf>
    <xf numFmtId="49" fontId="4" fillId="0" borderId="0" xfId="7" applyNumberFormat="1" applyFont="1" applyAlignment="1" applyProtection="1">
      <alignment horizontal="right" vertical="top" wrapText="1"/>
      <protection hidden="1"/>
    </xf>
    <xf numFmtId="0" fontId="29" fillId="9" borderId="0" xfId="7" applyFont="1" applyFill="1" applyAlignment="1" applyProtection="1">
      <alignment vertical="top" wrapText="1"/>
      <protection hidden="1"/>
    </xf>
    <xf numFmtId="0" fontId="29" fillId="4" borderId="0" xfId="7" applyFont="1" applyFill="1" applyAlignment="1" applyProtection="1">
      <alignment vertical="top" wrapText="1"/>
      <protection hidden="1"/>
    </xf>
    <xf numFmtId="0" fontId="18" fillId="0" borderId="0" xfId="3" applyFont="1" applyFill="1" applyAlignment="1" applyProtection="1">
      <alignment vertical="top" wrapText="1"/>
      <protection hidden="1"/>
    </xf>
    <xf numFmtId="0" fontId="39" fillId="0" borderId="0" xfId="0" applyFont="1"/>
    <xf numFmtId="0" fontId="4" fillId="0" borderId="0" xfId="7" applyFont="1" applyAlignment="1" applyProtection="1">
      <alignment horizontal="right" wrapText="1"/>
      <protection hidden="1"/>
    </xf>
    <xf numFmtId="0" fontId="18" fillId="0" borderId="0" xfId="3" applyFont="1" applyFill="1"/>
    <xf numFmtId="0" fontId="32" fillId="0" borderId="0" xfId="0" applyFont="1" applyAlignment="1">
      <alignment wrapText="1"/>
    </xf>
    <xf numFmtId="0" fontId="18" fillId="0" borderId="0" xfId="3" quotePrefix="1" applyFont="1"/>
    <xf numFmtId="0" fontId="18" fillId="0" borderId="0" xfId="3" quotePrefix="1" applyFont="1" applyFill="1" applyProtection="1">
      <protection hidden="1"/>
    </xf>
    <xf numFmtId="0" fontId="29" fillId="0" borderId="0" xfId="7" applyFont="1" applyProtection="1">
      <protection hidden="1"/>
    </xf>
    <xf numFmtId="0" fontId="35" fillId="0" borderId="0" xfId="7" applyFont="1" applyProtection="1">
      <protection hidden="1"/>
    </xf>
    <xf numFmtId="0" fontId="18" fillId="0" borderId="0" xfId="3" applyFont="1"/>
    <xf numFmtId="0" fontId="4" fillId="4" borderId="0" xfId="7" applyFont="1" applyFill="1" applyProtection="1">
      <protection hidden="1"/>
    </xf>
    <xf numFmtId="0" fontId="4" fillId="4" borderId="0" xfId="7" applyFont="1" applyFill="1" applyAlignment="1" applyProtection="1">
      <alignment vertical="top" wrapText="1"/>
      <protection hidden="1"/>
    </xf>
    <xf numFmtId="0" fontId="35" fillId="4" borderId="0" xfId="3" applyFont="1" applyFill="1" applyAlignment="1" applyProtection="1">
      <alignment vertical="top" wrapText="1"/>
      <protection hidden="1"/>
    </xf>
    <xf numFmtId="0" fontId="35" fillId="4" borderId="0" xfId="7" applyFont="1" applyFill="1" applyAlignment="1" applyProtection="1">
      <alignment vertical="top" wrapText="1"/>
      <protection hidden="1"/>
    </xf>
    <xf numFmtId="0" fontId="42" fillId="0" borderId="0" xfId="7" applyFont="1" applyAlignment="1" applyProtection="1">
      <alignment horizontal="left" wrapText="1"/>
      <protection hidden="1"/>
    </xf>
    <xf numFmtId="0" fontId="18" fillId="2" borderId="0" xfId="3" applyFont="1" applyFill="1" applyAlignment="1" applyProtection="1">
      <alignment horizontal="right" vertical="center"/>
      <protection hidden="1"/>
    </xf>
    <xf numFmtId="0" fontId="29" fillId="8" borderId="1" xfId="7" applyFont="1" applyFill="1" applyBorder="1" applyAlignment="1" applyProtection="1">
      <alignment horizontal="center" vertical="center" wrapText="1"/>
      <protection hidden="1"/>
    </xf>
    <xf numFmtId="0" fontId="29" fillId="8" borderId="1" xfId="7" applyFont="1" applyFill="1" applyBorder="1" applyAlignment="1" applyProtection="1">
      <alignment horizontal="center" vertical="center"/>
      <protection hidden="1"/>
    </xf>
    <xf numFmtId="0" fontId="29" fillId="10" borderId="1" xfId="7" applyFont="1" applyFill="1" applyBorder="1" applyAlignment="1" applyProtection="1">
      <alignment horizontal="center" vertical="center" wrapText="1"/>
      <protection hidden="1"/>
    </xf>
    <xf numFmtId="0" fontId="29" fillId="3" borderId="1" xfId="7" applyFont="1" applyFill="1" applyBorder="1" applyAlignment="1" applyProtection="1">
      <alignment horizontal="center" vertical="center"/>
      <protection hidden="1"/>
    </xf>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0" fontId="22" fillId="3" borderId="1" xfId="0" applyFont="1" applyFill="1" applyBorder="1" applyAlignment="1" applyProtection="1">
      <alignment horizontal="center" vertical="center"/>
      <protection locked="0" hidden="1"/>
    </xf>
    <xf numFmtId="0" fontId="26" fillId="0" borderId="1" xfId="0" applyFont="1" applyBorder="1" applyAlignment="1" applyProtection="1">
      <alignment horizontal="left" vertical="center" wrapText="1"/>
      <protection locked="0" hidden="1"/>
    </xf>
    <xf numFmtId="0" fontId="22" fillId="3" borderId="1" xfId="0" applyFont="1" applyFill="1" applyBorder="1" applyAlignment="1" applyProtection="1">
      <alignment horizontal="center" vertical="center"/>
      <protection hidden="1"/>
    </xf>
    <xf numFmtId="0" fontId="26" fillId="0" borderId="1" xfId="0" applyFont="1" applyBorder="1" applyAlignment="1" applyProtection="1">
      <alignment horizontal="left" vertical="center" wrapText="1"/>
      <protection hidden="1"/>
    </xf>
    <xf numFmtId="0" fontId="4" fillId="4" borderId="1" xfId="0" applyFont="1" applyFill="1" applyBorder="1" applyAlignment="1" applyProtection="1">
      <alignment horizontal="center" vertical="center"/>
      <protection hidden="1"/>
    </xf>
    <xf numFmtId="49" fontId="32" fillId="0" borderId="1" xfId="0" applyNumberFormat="1" applyFont="1" applyBorder="1" applyAlignment="1">
      <alignment horizontal="left"/>
    </xf>
    <xf numFmtId="2" fontId="32" fillId="0" borderId="1" xfId="0" applyNumberFormat="1" applyFont="1" applyBorder="1" applyAlignment="1">
      <alignment horizontal="right"/>
    </xf>
    <xf numFmtId="49" fontId="32" fillId="0" borderId="1" xfId="0" applyNumberFormat="1" applyFont="1" applyBorder="1" applyAlignment="1">
      <alignment horizontal="center"/>
    </xf>
    <xf numFmtId="0" fontId="4" fillId="4" borderId="1" xfId="0" applyFont="1" applyFill="1" applyBorder="1" applyAlignment="1">
      <alignment horizontal="center" vertical="center"/>
    </xf>
    <xf numFmtId="2" fontId="4" fillId="4" borderId="1" xfId="0" applyNumberFormat="1" applyFont="1" applyFill="1" applyBorder="1" applyAlignment="1">
      <alignment horizontal="center" vertical="center"/>
    </xf>
    <xf numFmtId="49" fontId="32" fillId="0" borderId="1" xfId="0" applyNumberFormat="1" applyFont="1" applyBorder="1" applyAlignment="1">
      <alignment horizontal="left" vertical="center"/>
    </xf>
    <xf numFmtId="2" fontId="32" fillId="0" borderId="1" xfId="0" applyNumberFormat="1" applyFont="1" applyBorder="1" applyAlignment="1">
      <alignment horizontal="right" vertical="center"/>
    </xf>
    <xf numFmtId="49" fontId="32" fillId="0" borderId="1" xfId="0" applyNumberFormat="1" applyFont="1" applyBorder="1" applyAlignment="1">
      <alignment horizontal="center" vertical="center"/>
    </xf>
    <xf numFmtId="0" fontId="4" fillId="4" borderId="1" xfId="0" applyFont="1" applyFill="1" applyBorder="1" applyAlignment="1" applyProtection="1">
      <alignment horizontal="center"/>
      <protection hidden="1"/>
    </xf>
    <xf numFmtId="0" fontId="26" fillId="0" borderId="1" xfId="0" applyFont="1" applyBorder="1" applyAlignment="1">
      <alignment wrapText="1"/>
    </xf>
    <xf numFmtId="0" fontId="26" fillId="0" borderId="1" xfId="0" applyFont="1" applyBorder="1" applyAlignment="1">
      <alignment horizontal="center"/>
    </xf>
    <xf numFmtId="0" fontId="4" fillId="4" borderId="1" xfId="0" applyFont="1" applyFill="1" applyBorder="1" applyAlignment="1">
      <alignment horizontal="center"/>
    </xf>
    <xf numFmtId="2" fontId="4" fillId="4" borderId="1" xfId="0" applyNumberFormat="1" applyFont="1" applyFill="1" applyBorder="1" applyAlignment="1">
      <alignment horizontal="center"/>
    </xf>
    <xf numFmtId="0" fontId="26" fillId="0" borderId="1" xfId="0" applyFont="1" applyBorder="1" applyAlignment="1">
      <alignment horizontal="left" vertical="center" wrapText="1"/>
    </xf>
    <xf numFmtId="0" fontId="26" fillId="4" borderId="1" xfId="0" applyFont="1" applyFill="1" applyBorder="1" applyAlignment="1">
      <alignment horizontal="center" vertical="center"/>
    </xf>
    <xf numFmtId="0" fontId="26" fillId="0" borderId="1" xfId="0" applyFont="1" applyBorder="1"/>
    <xf numFmtId="49" fontId="32" fillId="0" borderId="1" xfId="0" applyNumberFormat="1" applyFont="1" applyBorder="1" applyAlignment="1">
      <alignment horizontal="center" vertical="center" wrapText="1"/>
    </xf>
    <xf numFmtId="1" fontId="3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2" fontId="26" fillId="0" borderId="1" xfId="0" applyNumberFormat="1" applyFont="1" applyBorder="1" applyAlignment="1">
      <alignment horizontal="center" vertical="center"/>
    </xf>
    <xf numFmtId="0" fontId="33" fillId="2" borderId="0" xfId="7" applyFont="1" applyFill="1"/>
    <xf numFmtId="0" fontId="4" fillId="2" borderId="0" xfId="7" applyFont="1" applyFill="1"/>
    <xf numFmtId="0" fontId="4" fillId="0" borderId="0" xfId="7" applyFont="1"/>
    <xf numFmtId="0" fontId="29" fillId="2" borderId="0" xfId="7" applyFont="1" applyFill="1"/>
    <xf numFmtId="0" fontId="29" fillId="0" borderId="8" xfId="7" applyFont="1" applyBorder="1" applyAlignment="1">
      <alignment horizontal="center" vertical="center" wrapText="1"/>
    </xf>
    <xf numFmtId="3" fontId="4" fillId="0" borderId="1" xfId="7" applyNumberFormat="1" applyFont="1" applyBorder="1" applyAlignment="1">
      <alignment horizontal="center" vertical="center"/>
    </xf>
    <xf numFmtId="0" fontId="4" fillId="0" borderId="1" xfId="7" applyFont="1" applyBorder="1" applyAlignment="1">
      <alignment horizontal="left" vertical="center"/>
    </xf>
    <xf numFmtId="165" fontId="4" fillId="9" borderId="2" xfId="7" applyNumberFormat="1" applyFont="1" applyFill="1" applyBorder="1" applyAlignment="1" applyProtection="1">
      <alignment horizontal="center" vertical="center"/>
      <protection locked="0"/>
    </xf>
    <xf numFmtId="0" fontId="4" fillId="0" borderId="1" xfId="7" quotePrefix="1" applyFont="1" applyBorder="1" applyAlignment="1" applyProtection="1">
      <alignment horizontal="left"/>
      <protection locked="0"/>
    </xf>
    <xf numFmtId="165" fontId="4" fillId="4" borderId="2" xfId="7" applyNumberFormat="1" applyFont="1" applyFill="1" applyBorder="1" applyAlignment="1" applyProtection="1">
      <alignment horizontal="center" vertical="center"/>
      <protection hidden="1"/>
    </xf>
    <xf numFmtId="0" fontId="29" fillId="0" borderId="8" xfId="7" applyFont="1" applyBorder="1" applyAlignment="1" applyProtection="1">
      <alignment horizontal="center" vertical="center" wrapText="1"/>
      <protection hidden="1"/>
    </xf>
    <xf numFmtId="3" fontId="4" fillId="0" borderId="1" xfId="7" applyNumberFormat="1" applyFont="1" applyBorder="1" applyAlignment="1" applyProtection="1">
      <alignment horizontal="center" vertical="center"/>
      <protection hidden="1"/>
    </xf>
    <xf numFmtId="0" fontId="4" fillId="0" borderId="1" xfId="7" applyFont="1" applyBorder="1" applyAlignment="1" applyProtection="1">
      <alignment horizontal="left" vertical="center"/>
      <protection hidden="1"/>
    </xf>
    <xf numFmtId="165" fontId="4" fillId="7" borderId="2" xfId="7" applyNumberFormat="1" applyFont="1" applyFill="1" applyBorder="1" applyAlignment="1" applyProtection="1">
      <alignment horizontal="center" vertical="center"/>
      <protection hidden="1"/>
    </xf>
    <xf numFmtId="49" fontId="4" fillId="7" borderId="1" xfId="7" applyNumberFormat="1" applyFont="1" applyFill="1" applyBorder="1" applyAlignment="1" applyProtection="1">
      <alignment horizontal="left" vertical="center"/>
      <protection hidden="1"/>
    </xf>
    <xf numFmtId="0" fontId="37" fillId="2" borderId="0" xfId="7" applyFont="1" applyFill="1" applyAlignment="1" applyProtection="1">
      <alignment vertical="center"/>
      <protection hidden="1"/>
    </xf>
    <xf numFmtId="0" fontId="43" fillId="2" borderId="0" xfId="7" applyFont="1" applyFill="1" applyAlignment="1" applyProtection="1">
      <alignment vertical="center"/>
      <protection hidden="1"/>
    </xf>
    <xf numFmtId="0" fontId="43" fillId="2" borderId="0" xfId="7" applyFont="1" applyFill="1" applyAlignment="1" applyProtection="1">
      <alignment horizontal="center" vertical="center"/>
      <protection hidden="1"/>
    </xf>
    <xf numFmtId="0" fontId="43" fillId="2" borderId="0" xfId="7" applyFont="1" applyFill="1" applyAlignment="1" applyProtection="1">
      <alignment horizontal="right" vertical="center"/>
      <protection hidden="1"/>
    </xf>
    <xf numFmtId="49" fontId="43" fillId="4" borderId="0" xfId="7" applyNumberFormat="1" applyFont="1" applyFill="1" applyAlignment="1" applyProtection="1">
      <alignment horizontal="left" vertical="center"/>
      <protection hidden="1"/>
    </xf>
    <xf numFmtId="0" fontId="18" fillId="2" borderId="0" xfId="3" applyFont="1" applyFill="1" applyAlignment="1" applyProtection="1">
      <alignment horizontal="right"/>
    </xf>
    <xf numFmtId="0" fontId="29" fillId="0" borderId="1" xfId="7" applyFont="1" applyBorder="1" applyAlignment="1" applyProtection="1">
      <alignment horizontal="left" vertical="center"/>
      <protection hidden="1"/>
    </xf>
    <xf numFmtId="0" fontId="29" fillId="0" borderId="1" xfId="7" applyFont="1" applyBorder="1" applyAlignment="1" applyProtection="1">
      <alignment horizontal="center" vertical="center"/>
      <protection hidden="1"/>
    </xf>
    <xf numFmtId="0" fontId="29" fillId="0" borderId="1" xfId="7" applyFont="1" applyBorder="1" applyAlignment="1" applyProtection="1">
      <alignment horizontal="left" vertical="center" wrapText="1"/>
      <protection hidden="1"/>
    </xf>
    <xf numFmtId="0" fontId="29" fillId="0" borderId="9" xfId="7" applyFont="1" applyBorder="1" applyAlignment="1" applyProtection="1">
      <alignment horizontal="center" vertical="center" wrapText="1"/>
      <protection hidden="1"/>
    </xf>
    <xf numFmtId="0" fontId="29" fillId="0" borderId="1" xfId="7" applyFont="1" applyBorder="1" applyAlignment="1" applyProtection="1">
      <alignment horizontal="center" vertical="center" wrapText="1"/>
      <protection hidden="1"/>
    </xf>
    <xf numFmtId="0" fontId="29" fillId="7" borderId="1" xfId="7" applyFont="1" applyFill="1" applyBorder="1" applyAlignment="1" applyProtection="1">
      <alignment horizontal="left" vertical="center"/>
      <protection hidden="1"/>
    </xf>
    <xf numFmtId="0" fontId="29" fillId="7" borderId="1" xfId="7" applyFont="1" applyFill="1" applyBorder="1" applyAlignment="1" applyProtection="1">
      <alignment horizontal="center" vertical="center"/>
      <protection hidden="1"/>
    </xf>
    <xf numFmtId="0" fontId="29" fillId="7" borderId="1" xfId="7" applyFont="1" applyFill="1" applyBorder="1" applyAlignment="1" applyProtection="1">
      <alignment horizontal="left" vertical="center" wrapText="1"/>
      <protection hidden="1"/>
    </xf>
    <xf numFmtId="0" fontId="29" fillId="7" borderId="1" xfId="7" applyFont="1" applyFill="1" applyBorder="1" applyAlignment="1" applyProtection="1">
      <alignment vertical="center" wrapText="1"/>
      <protection hidden="1"/>
    </xf>
    <xf numFmtId="3" fontId="4" fillId="11" borderId="1" xfId="7" applyNumberFormat="1" applyFont="1" applyFill="1" applyBorder="1" applyAlignment="1" applyProtection="1">
      <alignment horizontal="center" vertical="center"/>
      <protection hidden="1"/>
    </xf>
    <xf numFmtId="0" fontId="29" fillId="4" borderId="1" xfId="7" applyFont="1" applyFill="1" applyBorder="1" applyAlignment="1" applyProtection="1">
      <alignment horizontal="left" vertical="center" wrapText="1"/>
      <protection hidden="1"/>
    </xf>
    <xf numFmtId="0" fontId="29" fillId="4" borderId="1" xfId="7" applyFont="1" applyFill="1" applyBorder="1" applyAlignment="1" applyProtection="1">
      <alignment horizontal="center" vertical="center"/>
      <protection hidden="1"/>
    </xf>
    <xf numFmtId="4" fontId="4" fillId="0" borderId="1" xfId="7" applyNumberFormat="1" applyFont="1" applyBorder="1" applyAlignment="1" applyProtection="1">
      <alignment vertical="center"/>
      <protection hidden="1"/>
    </xf>
    <xf numFmtId="9" fontId="29" fillId="0" borderId="1" xfId="7" applyNumberFormat="1" applyFont="1" applyBorder="1" applyAlignment="1" applyProtection="1">
      <alignment horizontal="center" vertical="center" wrapText="1"/>
      <protection hidden="1"/>
    </xf>
    <xf numFmtId="165" fontId="4" fillId="0" borderId="2" xfId="7" applyNumberFormat="1" applyFont="1" applyBorder="1" applyAlignment="1" applyProtection="1">
      <alignment horizontal="center" vertical="center"/>
      <protection hidden="1"/>
    </xf>
    <xf numFmtId="3" fontId="4" fillId="12" borderId="1" xfId="7" applyNumberFormat="1" applyFont="1" applyFill="1" applyBorder="1" applyAlignment="1" applyProtection="1">
      <alignment horizontal="center" vertical="center"/>
      <protection hidden="1"/>
    </xf>
    <xf numFmtId="0" fontId="29" fillId="12" borderId="1" xfId="7" applyFont="1" applyFill="1" applyBorder="1" applyAlignment="1" applyProtection="1">
      <alignment horizontal="left" vertical="center"/>
      <protection hidden="1"/>
    </xf>
    <xf numFmtId="0" fontId="4" fillId="12" borderId="1" xfId="7" applyFont="1" applyFill="1" applyBorder="1" applyAlignment="1" applyProtection="1">
      <alignment horizontal="center" vertical="center"/>
      <protection hidden="1"/>
    </xf>
    <xf numFmtId="4" fontId="29" fillId="12" borderId="1" xfId="7" applyNumberFormat="1" applyFont="1" applyFill="1" applyBorder="1" applyAlignment="1" applyProtection="1">
      <alignment vertical="center"/>
      <protection hidden="1"/>
    </xf>
    <xf numFmtId="0" fontId="44" fillId="0" borderId="0" xfId="7" applyFont="1" applyAlignment="1" applyProtection="1">
      <alignment horizontal="center" vertical="center"/>
      <protection hidden="1"/>
    </xf>
    <xf numFmtId="0" fontId="34" fillId="0" borderId="0" xfId="0" applyFont="1" applyAlignment="1">
      <alignment horizontal="left"/>
    </xf>
    <xf numFmtId="0" fontId="4" fillId="0" borderId="0" xfId="7" applyFont="1" applyAlignment="1" applyProtection="1">
      <alignment horizontal="left"/>
      <protection hidden="1"/>
    </xf>
    <xf numFmtId="0" fontId="47" fillId="4" borderId="0" xfId="9" applyFont="1" applyFill="1" applyProtection="1">
      <protection hidden="1"/>
    </xf>
    <xf numFmtId="0" fontId="4" fillId="0" borderId="0" xfId="9" applyFont="1" applyProtection="1">
      <protection hidden="1"/>
    </xf>
    <xf numFmtId="0" fontId="4" fillId="2" borderId="0" xfId="9" applyFont="1" applyFill="1" applyAlignment="1" applyProtection="1">
      <alignment vertical="top"/>
      <protection hidden="1"/>
    </xf>
    <xf numFmtId="0" fontId="33" fillId="2" borderId="0" xfId="9" applyFont="1" applyFill="1" applyAlignment="1" applyProtection="1">
      <alignment vertical="center"/>
      <protection hidden="1"/>
    </xf>
    <xf numFmtId="0" fontId="4" fillId="2" borderId="0" xfId="9" applyFont="1" applyFill="1" applyProtection="1">
      <protection hidden="1"/>
    </xf>
    <xf numFmtId="0" fontId="48" fillId="2" borderId="0" xfId="9" applyFont="1" applyFill="1" applyProtection="1">
      <protection hidden="1"/>
    </xf>
    <xf numFmtId="0" fontId="43" fillId="2" borderId="0" xfId="9" applyFont="1" applyFill="1" applyAlignment="1" applyProtection="1">
      <alignment horizontal="left"/>
      <protection hidden="1"/>
    </xf>
    <xf numFmtId="49" fontId="43" fillId="0" borderId="2" xfId="9" applyNumberFormat="1" applyFont="1" applyBorder="1" applyAlignment="1" applyProtection="1">
      <alignment horizontal="left"/>
      <protection hidden="1"/>
    </xf>
    <xf numFmtId="0" fontId="4" fillId="0" borderId="4" xfId="9" applyFont="1" applyBorder="1" applyProtection="1">
      <protection hidden="1"/>
    </xf>
    <xf numFmtId="0" fontId="43" fillId="2" borderId="0" xfId="9" applyFont="1" applyFill="1" applyProtection="1">
      <protection hidden="1"/>
    </xf>
    <xf numFmtId="1" fontId="43" fillId="0" borderId="2" xfId="9" applyNumberFormat="1" applyFont="1" applyBorder="1" applyAlignment="1" applyProtection="1">
      <alignment horizontal="left"/>
      <protection hidden="1"/>
    </xf>
    <xf numFmtId="0" fontId="33" fillId="2" borderId="0" xfId="9" applyFont="1" applyFill="1" applyProtection="1">
      <protection hidden="1"/>
    </xf>
    <xf numFmtId="0" fontId="49" fillId="2" borderId="0" xfId="9" applyFont="1" applyFill="1" applyProtection="1">
      <protection hidden="1"/>
    </xf>
    <xf numFmtId="165" fontId="4" fillId="0" borderId="1" xfId="9" applyNumberFormat="1" applyFont="1" applyBorder="1" applyProtection="1">
      <protection hidden="1"/>
    </xf>
    <xf numFmtId="165" fontId="29" fillId="0" borderId="1" xfId="9" applyNumberFormat="1" applyFont="1" applyBorder="1" applyProtection="1">
      <protection hidden="1"/>
    </xf>
    <xf numFmtId="0" fontId="50" fillId="0" borderId="0" xfId="9" applyFont="1" applyProtection="1">
      <protection hidden="1"/>
    </xf>
    <xf numFmtId="0" fontId="51" fillId="0" borderId="0" xfId="9" applyFont="1" applyProtection="1">
      <protection locked="0"/>
    </xf>
    <xf numFmtId="0" fontId="4" fillId="0" borderId="0" xfId="9" applyFont="1" applyProtection="1">
      <protection locked="0"/>
    </xf>
    <xf numFmtId="0" fontId="50" fillId="2" borderId="0" xfId="9" applyFont="1" applyFill="1" applyProtection="1">
      <protection hidden="1"/>
    </xf>
    <xf numFmtId="0" fontId="4" fillId="0" borderId="1" xfId="9" applyFont="1" applyBorder="1" applyAlignment="1" applyProtection="1">
      <alignment horizontal="right"/>
      <protection locked="0"/>
    </xf>
    <xf numFmtId="9" fontId="4" fillId="0" borderId="1" xfId="9" applyNumberFormat="1" applyFont="1" applyBorder="1" applyAlignment="1" applyProtection="1">
      <alignment horizontal="center"/>
      <protection hidden="1"/>
    </xf>
    <xf numFmtId="0" fontId="4" fillId="0" borderId="0" xfId="9" applyFont="1" applyAlignment="1" applyProtection="1">
      <alignment horizontal="right"/>
      <protection locked="0"/>
    </xf>
    <xf numFmtId="9" fontId="4" fillId="0" borderId="0" xfId="9" applyNumberFormat="1" applyFont="1" applyAlignment="1" applyProtection="1">
      <alignment horizontal="center"/>
      <protection locked="0"/>
    </xf>
    <xf numFmtId="0" fontId="35" fillId="2" borderId="0" xfId="9" applyFont="1" applyFill="1" applyProtection="1">
      <protection hidden="1"/>
    </xf>
    <xf numFmtId="0" fontId="29" fillId="2" borderId="0" xfId="9" applyFont="1" applyFill="1" applyAlignment="1" applyProtection="1">
      <alignment horizontal="right"/>
      <protection hidden="1"/>
    </xf>
    <xf numFmtId="165" fontId="29" fillId="0" borderId="0" xfId="9" applyNumberFormat="1" applyFont="1" applyProtection="1">
      <protection hidden="1"/>
    </xf>
    <xf numFmtId="9" fontId="4" fillId="0" borderId="1" xfId="9" applyNumberFormat="1" applyFont="1" applyBorder="1" applyAlignment="1" applyProtection="1">
      <alignment horizontal="center"/>
      <protection locked="0"/>
    </xf>
    <xf numFmtId="167" fontId="4" fillId="3" borderId="1" xfId="9" applyNumberFormat="1" applyFont="1" applyFill="1" applyBorder="1" applyAlignment="1" applyProtection="1">
      <alignment horizontal="right"/>
      <protection hidden="1"/>
    </xf>
    <xf numFmtId="167" fontId="4" fillId="3" borderId="1" xfId="9" applyNumberFormat="1" applyFont="1" applyFill="1" applyBorder="1" applyAlignment="1" applyProtection="1">
      <alignment horizontal="right"/>
      <protection locked="0"/>
    </xf>
    <xf numFmtId="168" fontId="4" fillId="3" borderId="1" xfId="9" applyNumberFormat="1" applyFont="1" applyFill="1" applyBorder="1" applyProtection="1">
      <protection hidden="1"/>
    </xf>
    <xf numFmtId="10" fontId="4" fillId="2" borderId="0" xfId="9" applyNumberFormat="1" applyFont="1" applyFill="1" applyProtection="1">
      <protection hidden="1"/>
    </xf>
    <xf numFmtId="0" fontId="4" fillId="5" borderId="0" xfId="9" applyFont="1" applyFill="1" applyProtection="1">
      <protection hidden="1"/>
    </xf>
    <xf numFmtId="0" fontId="35" fillId="5" borderId="0" xfId="0" applyFont="1" applyFill="1"/>
    <xf numFmtId="0" fontId="4" fillId="5" borderId="0" xfId="0" applyFont="1" applyFill="1"/>
    <xf numFmtId="0" fontId="26" fillId="5" borderId="0" xfId="0" applyFont="1" applyFill="1"/>
    <xf numFmtId="0" fontId="4" fillId="5" borderId="0" xfId="0" applyFont="1" applyFill="1" applyAlignment="1">
      <alignment horizontal="right"/>
    </xf>
    <xf numFmtId="4" fontId="22" fillId="7" borderId="1" xfId="0" applyNumberFormat="1" applyFont="1" applyFill="1" applyBorder="1" applyAlignment="1" applyProtection="1">
      <alignment horizontal="center" vertical="center"/>
      <protection hidden="1"/>
    </xf>
    <xf numFmtId="0" fontId="29" fillId="7" borderId="37" xfId="0" applyFont="1" applyFill="1" applyBorder="1" applyAlignment="1" applyProtection="1">
      <alignment vertical="center" wrapText="1"/>
      <protection hidden="1"/>
    </xf>
    <xf numFmtId="10" fontId="29" fillId="7" borderId="13" xfId="0" applyNumberFormat="1" applyFont="1" applyFill="1" applyBorder="1" applyAlignment="1" applyProtection="1">
      <alignment vertical="center"/>
      <protection hidden="1"/>
    </xf>
    <xf numFmtId="165" fontId="29" fillId="7" borderId="35" xfId="7" applyNumberFormat="1" applyFont="1" applyFill="1" applyBorder="1" applyAlignment="1" applyProtection="1">
      <alignment vertical="center"/>
      <protection hidden="1"/>
    </xf>
    <xf numFmtId="10" fontId="29" fillId="7" borderId="13" xfId="7" applyNumberFormat="1" applyFont="1" applyFill="1" applyBorder="1" applyAlignment="1" applyProtection="1">
      <alignment vertical="center"/>
      <protection hidden="1"/>
    </xf>
    <xf numFmtId="165" fontId="29" fillId="7" borderId="35" xfId="0" applyNumberFormat="1" applyFont="1" applyFill="1" applyBorder="1" applyAlignment="1" applyProtection="1">
      <alignment vertical="center"/>
      <protection hidden="1"/>
    </xf>
    <xf numFmtId="0" fontId="29" fillId="7" borderId="12" xfId="0" applyFont="1" applyFill="1" applyBorder="1" applyAlignment="1" applyProtection="1">
      <alignment vertical="center" wrapText="1"/>
      <protection hidden="1"/>
    </xf>
    <xf numFmtId="10" fontId="29" fillId="7" borderId="33" xfId="0" applyNumberFormat="1" applyFont="1" applyFill="1" applyBorder="1" applyAlignment="1" applyProtection="1">
      <alignment vertical="center"/>
      <protection hidden="1"/>
    </xf>
    <xf numFmtId="165" fontId="29" fillId="7" borderId="34" xfId="7" applyNumberFormat="1" applyFont="1" applyFill="1" applyBorder="1" applyAlignment="1" applyProtection="1">
      <alignment vertical="center"/>
      <protection hidden="1"/>
    </xf>
    <xf numFmtId="10" fontId="29" fillId="7" borderId="33" xfId="7" applyNumberFormat="1" applyFont="1" applyFill="1" applyBorder="1" applyAlignment="1" applyProtection="1">
      <alignment vertical="center"/>
      <protection hidden="1"/>
    </xf>
    <xf numFmtId="165" fontId="29" fillId="7" borderId="34" xfId="0" applyNumberFormat="1" applyFont="1" applyFill="1" applyBorder="1" applyAlignment="1" applyProtection="1">
      <alignment vertical="center"/>
      <protection hidden="1"/>
    </xf>
    <xf numFmtId="0" fontId="29" fillId="0" borderId="23" xfId="0" applyFont="1" applyBorder="1" applyAlignment="1" applyProtection="1">
      <alignment vertical="center"/>
      <protection hidden="1"/>
    </xf>
    <xf numFmtId="10" fontId="29" fillId="0" borderId="21" xfId="0" applyNumberFormat="1" applyFont="1" applyBorder="1" applyAlignment="1" applyProtection="1">
      <alignment vertical="center"/>
      <protection hidden="1"/>
    </xf>
    <xf numFmtId="171" fontId="29" fillId="9" borderId="22" xfId="0" applyNumberFormat="1" applyFont="1" applyFill="1" applyBorder="1" applyAlignment="1" applyProtection="1">
      <alignment vertical="center"/>
      <protection locked="0"/>
    </xf>
    <xf numFmtId="0" fontId="4" fillId="0" borderId="13" xfId="0" applyFont="1" applyBorder="1" applyAlignment="1" applyProtection="1">
      <alignment vertical="center"/>
      <protection hidden="1"/>
    </xf>
    <xf numFmtId="169" fontId="4" fillId="4" borderId="14" xfId="0" applyNumberFormat="1" applyFont="1" applyFill="1" applyBorder="1" applyAlignment="1" applyProtection="1">
      <alignment vertical="center"/>
      <protection hidden="1"/>
    </xf>
    <xf numFmtId="169" fontId="4" fillId="4" borderId="35" xfId="0" applyNumberFormat="1" applyFont="1" applyFill="1" applyBorder="1" applyAlignment="1" applyProtection="1">
      <alignment vertical="center"/>
      <protection hidden="1"/>
    </xf>
    <xf numFmtId="0" fontId="4" fillId="0" borderId="16" xfId="0" applyFont="1" applyBorder="1" applyAlignment="1" applyProtection="1">
      <alignment vertical="center"/>
      <protection hidden="1"/>
    </xf>
    <xf numFmtId="0" fontId="26" fillId="4" borderId="1" xfId="0" applyFont="1" applyFill="1" applyBorder="1" applyAlignment="1" applyProtection="1">
      <alignment vertical="center"/>
      <protection hidden="1"/>
    </xf>
    <xf numFmtId="0" fontId="26" fillId="4" borderId="29" xfId="0" applyFont="1" applyFill="1" applyBorder="1" applyAlignment="1" applyProtection="1">
      <alignment vertical="center"/>
      <protection hidden="1"/>
    </xf>
    <xf numFmtId="0" fontId="4" fillId="0" borderId="18" xfId="0" applyFont="1" applyBorder="1" applyAlignment="1" applyProtection="1">
      <alignment vertical="center"/>
      <protection hidden="1"/>
    </xf>
    <xf numFmtId="44" fontId="31" fillId="9" borderId="12" xfId="0" applyNumberFormat="1" applyFont="1" applyFill="1" applyBorder="1" applyAlignment="1" applyProtection="1">
      <alignment vertical="center"/>
      <protection locked="0"/>
    </xf>
    <xf numFmtId="0" fontId="29" fillId="2" borderId="26" xfId="0" applyFont="1" applyFill="1" applyBorder="1" applyAlignment="1" applyProtection="1">
      <alignment vertical="center"/>
      <protection hidden="1"/>
    </xf>
    <xf numFmtId="0" fontId="4" fillId="2" borderId="14" xfId="0" applyFont="1" applyFill="1" applyBorder="1" applyAlignment="1" applyProtection="1">
      <alignment vertical="center" wrapText="1"/>
      <protection hidden="1"/>
    </xf>
    <xf numFmtId="0" fontId="4" fillId="2" borderId="27" xfId="0" applyFont="1" applyFill="1" applyBorder="1" applyAlignment="1" applyProtection="1">
      <alignment vertical="center" wrapText="1"/>
      <protection hidden="1"/>
    </xf>
    <xf numFmtId="0" fontId="34" fillId="4" borderId="27" xfId="0" applyFont="1" applyFill="1" applyBorder="1" applyAlignment="1" applyProtection="1">
      <alignment vertical="center"/>
      <protection hidden="1"/>
    </xf>
    <xf numFmtId="0" fontId="4" fillId="2" borderId="15" xfId="0" applyFont="1" applyFill="1" applyBorder="1" applyAlignment="1" applyProtection="1">
      <alignment vertical="center"/>
      <protection hidden="1"/>
    </xf>
    <xf numFmtId="0" fontId="29" fillId="2" borderId="28" xfId="0" applyFont="1" applyFill="1" applyBorder="1" applyAlignment="1" applyProtection="1">
      <alignment vertical="center"/>
      <protection hidden="1"/>
    </xf>
    <xf numFmtId="0" fontId="4" fillId="2" borderId="1" xfId="0" applyFont="1" applyFill="1" applyBorder="1" applyAlignment="1" applyProtection="1">
      <alignment vertical="center" wrapText="1"/>
      <protection hidden="1"/>
    </xf>
    <xf numFmtId="0" fontId="4" fillId="2" borderId="4" xfId="0" applyFont="1" applyFill="1" applyBorder="1" applyAlignment="1" applyProtection="1">
      <alignment vertical="center" wrapText="1"/>
      <protection hidden="1"/>
    </xf>
    <xf numFmtId="0" fontId="34" fillId="4" borderId="4" xfId="0" applyFont="1" applyFill="1" applyBorder="1" applyAlignment="1" applyProtection="1">
      <alignment vertical="center"/>
      <protection hidden="1"/>
    </xf>
    <xf numFmtId="0" fontId="4" fillId="2" borderId="17" xfId="0" applyFont="1" applyFill="1" applyBorder="1" applyAlignment="1" applyProtection="1">
      <alignment vertical="center"/>
      <protection hidden="1"/>
    </xf>
    <xf numFmtId="0" fontId="4" fillId="2" borderId="16" xfId="0" applyFont="1" applyFill="1" applyBorder="1" applyAlignment="1" applyProtection="1">
      <alignment vertical="center"/>
      <protection hidden="1"/>
    </xf>
    <xf numFmtId="10" fontId="4" fillId="9" borderId="1" xfId="0" applyNumberFormat="1" applyFont="1" applyFill="1" applyBorder="1" applyAlignment="1" applyProtection="1">
      <alignment vertical="center"/>
      <protection locked="0"/>
    </xf>
    <xf numFmtId="171" fontId="4" fillId="2" borderId="1" xfId="7" applyNumberFormat="1" applyFont="1" applyFill="1" applyBorder="1" applyAlignment="1" applyProtection="1">
      <alignment vertical="center"/>
      <protection hidden="1"/>
    </xf>
    <xf numFmtId="171" fontId="4" fillId="2" borderId="1" xfId="0" applyNumberFormat="1" applyFont="1" applyFill="1" applyBorder="1" applyAlignment="1" applyProtection="1">
      <alignment vertical="center"/>
      <protection hidden="1"/>
    </xf>
    <xf numFmtId="171" fontId="4" fillId="2" borderId="29" xfId="0" applyNumberFormat="1" applyFont="1" applyFill="1" applyBorder="1" applyAlignment="1" applyProtection="1">
      <alignment vertical="center"/>
      <protection hidden="1"/>
    </xf>
    <xf numFmtId="10" fontId="4" fillId="7" borderId="1" xfId="0" quotePrefix="1" applyNumberFormat="1" applyFont="1" applyFill="1" applyBorder="1" applyAlignment="1" applyProtection="1">
      <alignment horizontal="center" vertical="center"/>
      <protection hidden="1"/>
    </xf>
    <xf numFmtId="171" fontId="4" fillId="7" borderId="1" xfId="7" quotePrefix="1" applyNumberFormat="1" applyFont="1" applyFill="1" applyBorder="1" applyAlignment="1" applyProtection="1">
      <alignment horizontal="center" vertical="center"/>
      <protection hidden="1"/>
    </xf>
    <xf numFmtId="171" fontId="4" fillId="7" borderId="29" xfId="7" quotePrefix="1" applyNumberFormat="1" applyFont="1" applyFill="1" applyBorder="1" applyAlignment="1" applyProtection="1">
      <alignment horizontal="center" vertical="center"/>
      <protection hidden="1"/>
    </xf>
    <xf numFmtId="0" fontId="4" fillId="2" borderId="3" xfId="0" applyFont="1" applyFill="1" applyBorder="1" applyAlignment="1" applyProtection="1">
      <alignment vertical="center"/>
      <protection hidden="1"/>
    </xf>
    <xf numFmtId="10" fontId="4" fillId="9" borderId="1" xfId="7" applyNumberFormat="1" applyFont="1" applyFill="1" applyBorder="1" applyAlignment="1" applyProtection="1">
      <alignment vertical="center"/>
      <protection locked="0"/>
    </xf>
    <xf numFmtId="0" fontId="4" fillId="2" borderId="30" xfId="0" applyFont="1" applyFill="1" applyBorder="1" applyAlignment="1" applyProtection="1">
      <alignment vertical="center"/>
      <protection hidden="1"/>
    </xf>
    <xf numFmtId="10" fontId="4" fillId="9" borderId="9" xfId="0" applyNumberFormat="1" applyFont="1" applyFill="1" applyBorder="1" applyAlignment="1" applyProtection="1">
      <alignment vertical="center"/>
      <protection locked="0"/>
    </xf>
    <xf numFmtId="171" fontId="4" fillId="2" borderId="9" xfId="7" applyNumberFormat="1" applyFont="1" applyFill="1" applyBorder="1" applyAlignment="1" applyProtection="1">
      <alignment vertical="center"/>
      <protection hidden="1"/>
    </xf>
    <xf numFmtId="171" fontId="4" fillId="2" borderId="9" xfId="0" applyNumberFormat="1" applyFont="1" applyFill="1" applyBorder="1" applyAlignment="1" applyProtection="1">
      <alignment vertical="center"/>
      <protection hidden="1"/>
    </xf>
    <xf numFmtId="171" fontId="4" fillId="2" borderId="31" xfId="0" applyNumberFormat="1" applyFont="1" applyFill="1" applyBorder="1" applyAlignment="1" applyProtection="1">
      <alignment vertical="center"/>
      <protection hidden="1"/>
    </xf>
    <xf numFmtId="0" fontId="29" fillId="7" borderId="23" xfId="0" applyFont="1" applyFill="1" applyBorder="1" applyAlignment="1" applyProtection="1">
      <alignment vertical="center" wrapText="1"/>
      <protection hidden="1"/>
    </xf>
    <xf numFmtId="10" fontId="29" fillId="7" borderId="21" xfId="7" applyNumberFormat="1" applyFont="1" applyFill="1" applyBorder="1" applyAlignment="1" applyProtection="1">
      <alignment vertical="center"/>
      <protection hidden="1"/>
    </xf>
    <xf numFmtId="165" fontId="29" fillId="7" borderId="22" xfId="7" applyNumberFormat="1" applyFont="1" applyFill="1" applyBorder="1" applyAlignment="1" applyProtection="1">
      <alignment vertical="center"/>
      <protection hidden="1"/>
    </xf>
    <xf numFmtId="165" fontId="29" fillId="7" borderId="22" xfId="0" applyNumberFormat="1" applyFont="1" applyFill="1" applyBorder="1" applyAlignment="1" applyProtection="1">
      <alignment vertical="center"/>
      <protection hidden="1"/>
    </xf>
    <xf numFmtId="0" fontId="35" fillId="2" borderId="16" xfId="0" applyFont="1" applyFill="1" applyBorder="1" applyAlignment="1" applyProtection="1">
      <alignment vertical="center"/>
      <protection hidden="1"/>
    </xf>
    <xf numFmtId="165" fontId="4" fillId="4" borderId="1" xfId="7" applyNumberFormat="1" applyFont="1" applyFill="1" applyBorder="1" applyAlignment="1" applyProtection="1">
      <alignment vertical="center"/>
      <protection hidden="1"/>
    </xf>
    <xf numFmtId="44" fontId="4" fillId="2" borderId="1" xfId="0" applyNumberFormat="1" applyFont="1" applyFill="1" applyBorder="1" applyAlignment="1" applyProtection="1">
      <alignment vertical="center"/>
      <protection hidden="1"/>
    </xf>
    <xf numFmtId="165" fontId="4" fillId="4" borderId="29" xfId="7" applyNumberFormat="1" applyFont="1" applyFill="1" applyBorder="1" applyAlignment="1" applyProtection="1">
      <alignment vertical="center"/>
      <protection hidden="1"/>
    </xf>
    <xf numFmtId="165" fontId="4" fillId="4" borderId="9" xfId="7" applyNumberFormat="1" applyFont="1" applyFill="1" applyBorder="1" applyAlignment="1" applyProtection="1">
      <alignment vertical="center"/>
      <protection hidden="1"/>
    </xf>
    <xf numFmtId="44" fontId="4" fillId="2" borderId="9" xfId="0" applyNumberFormat="1" applyFont="1" applyFill="1" applyBorder="1" applyAlignment="1" applyProtection="1">
      <alignment vertical="center"/>
      <protection hidden="1"/>
    </xf>
    <xf numFmtId="165" fontId="4" fillId="4" borderId="31" xfId="7" applyNumberFormat="1" applyFont="1" applyFill="1" applyBorder="1" applyAlignment="1" applyProtection="1">
      <alignment vertical="center"/>
      <protection hidden="1"/>
    </xf>
    <xf numFmtId="0" fontId="29" fillId="7" borderId="36" xfId="0" applyFont="1" applyFill="1" applyBorder="1" applyAlignment="1" applyProtection="1">
      <alignment vertical="center" wrapText="1"/>
      <protection hidden="1"/>
    </xf>
    <xf numFmtId="10" fontId="29" fillId="7" borderId="18" xfId="0" applyNumberFormat="1" applyFont="1" applyFill="1" applyBorder="1" applyAlignment="1" applyProtection="1">
      <alignment vertical="center"/>
      <protection hidden="1"/>
    </xf>
    <xf numFmtId="165" fontId="29" fillId="7" borderId="20" xfId="7" applyNumberFormat="1" applyFont="1" applyFill="1" applyBorder="1" applyAlignment="1" applyProtection="1">
      <alignment vertical="center"/>
      <protection hidden="1"/>
    </xf>
    <xf numFmtId="10" fontId="29" fillId="7" borderId="18" xfId="7" applyNumberFormat="1" applyFont="1" applyFill="1" applyBorder="1" applyAlignment="1" applyProtection="1">
      <alignment vertical="center"/>
      <protection hidden="1"/>
    </xf>
    <xf numFmtId="165" fontId="29" fillId="7" borderId="20" xfId="0" applyNumberFormat="1" applyFont="1" applyFill="1" applyBorder="1" applyAlignment="1" applyProtection="1">
      <alignment vertical="center"/>
      <protection hidden="1"/>
    </xf>
    <xf numFmtId="44" fontId="4" fillId="2" borderId="29" xfId="0" applyNumberFormat="1" applyFont="1" applyFill="1" applyBorder="1" applyAlignment="1" applyProtection="1">
      <alignment vertical="center"/>
      <protection hidden="1"/>
    </xf>
    <xf numFmtId="0" fontId="4" fillId="2" borderId="18" xfId="0" applyFont="1" applyFill="1" applyBorder="1" applyAlignment="1" applyProtection="1">
      <alignment vertical="center"/>
      <protection hidden="1"/>
    </xf>
    <xf numFmtId="10" fontId="4" fillId="9" borderId="19" xfId="0" applyNumberFormat="1" applyFont="1" applyFill="1" applyBorder="1" applyAlignment="1" applyProtection="1">
      <alignment vertical="center"/>
      <protection locked="0"/>
    </xf>
    <xf numFmtId="165" fontId="4" fillId="4" borderId="19" xfId="7" applyNumberFormat="1" applyFont="1" applyFill="1" applyBorder="1" applyAlignment="1" applyProtection="1">
      <alignment vertical="center"/>
      <protection hidden="1"/>
    </xf>
    <xf numFmtId="44" fontId="4" fillId="2" borderId="19" xfId="0" applyNumberFormat="1" applyFont="1" applyFill="1" applyBorder="1" applyAlignment="1" applyProtection="1">
      <alignment vertical="center"/>
      <protection hidden="1"/>
    </xf>
    <xf numFmtId="165" fontId="4" fillId="2" borderId="1" xfId="7" applyNumberFormat="1" applyFont="1" applyFill="1" applyBorder="1" applyAlignment="1" applyProtection="1">
      <alignment vertical="center"/>
      <protection hidden="1"/>
    </xf>
    <xf numFmtId="171" fontId="4" fillId="0" borderId="1" xfId="0" applyNumberFormat="1" applyFont="1" applyBorder="1" applyAlignment="1" applyProtection="1">
      <alignment vertical="center"/>
      <protection hidden="1"/>
    </xf>
    <xf numFmtId="171" fontId="4" fillId="0" borderId="29" xfId="0" applyNumberFormat="1" applyFont="1" applyBorder="1" applyAlignment="1" applyProtection="1">
      <alignment vertical="center"/>
      <protection hidden="1"/>
    </xf>
    <xf numFmtId="0" fontId="29" fillId="7" borderId="12" xfId="0" applyFont="1" applyFill="1" applyBorder="1" applyAlignment="1" applyProtection="1">
      <alignment vertical="center"/>
      <protection hidden="1"/>
    </xf>
    <xf numFmtId="10" fontId="29" fillId="7" borderId="21" xfId="0" applyNumberFormat="1" applyFont="1" applyFill="1" applyBorder="1" applyAlignment="1" applyProtection="1">
      <alignment vertical="center"/>
      <protection hidden="1"/>
    </xf>
    <xf numFmtId="171" fontId="29" fillId="7" borderId="22" xfId="0" applyNumberFormat="1" applyFont="1" applyFill="1" applyBorder="1" applyAlignment="1" applyProtection="1">
      <alignment vertical="center"/>
      <protection hidden="1"/>
    </xf>
    <xf numFmtId="0" fontId="29" fillId="0" borderId="42" xfId="0" applyFont="1" applyBorder="1" applyAlignment="1" applyProtection="1">
      <alignment vertical="center"/>
      <protection hidden="1"/>
    </xf>
    <xf numFmtId="10" fontId="29" fillId="0" borderId="0" xfId="7" applyNumberFormat="1" applyFont="1" applyBorder="1" applyAlignment="1" applyProtection="1">
      <alignment vertical="center"/>
      <protection hidden="1"/>
    </xf>
    <xf numFmtId="165" fontId="29" fillId="0" borderId="0" xfId="7" applyNumberFormat="1" applyFont="1" applyBorder="1" applyAlignment="1" applyProtection="1">
      <alignment vertical="center"/>
      <protection hidden="1"/>
    </xf>
    <xf numFmtId="165" fontId="29" fillId="0" borderId="41" xfId="7" applyNumberFormat="1" applyFont="1" applyBorder="1" applyAlignment="1" applyProtection="1">
      <alignment vertical="center"/>
      <protection hidden="1"/>
    </xf>
    <xf numFmtId="0" fontId="2" fillId="4" borderId="37" xfId="0" applyFont="1" applyFill="1" applyBorder="1" applyAlignment="1" applyProtection="1">
      <alignment vertical="center"/>
      <protection hidden="1"/>
    </xf>
    <xf numFmtId="0" fontId="2" fillId="4" borderId="36" xfId="0" applyFont="1" applyFill="1" applyBorder="1" applyAlignment="1" applyProtection="1">
      <alignment vertical="center"/>
      <protection hidden="1"/>
    </xf>
    <xf numFmtId="0" fontId="4" fillId="2" borderId="42" xfId="0" applyFont="1" applyFill="1" applyBorder="1" applyAlignment="1" applyProtection="1">
      <alignment vertical="center"/>
      <protection hidden="1"/>
    </xf>
    <xf numFmtId="0" fontId="4" fillId="2" borderId="0" xfId="0" applyFont="1" applyFill="1" applyBorder="1" applyAlignment="1" applyProtection="1">
      <alignment vertical="center"/>
      <protection hidden="1"/>
    </xf>
    <xf numFmtId="0" fontId="4" fillId="2" borderId="41" xfId="0" applyFont="1" applyFill="1" applyBorder="1" applyAlignment="1" applyProtection="1">
      <alignment vertical="center"/>
      <protection hidden="1"/>
    </xf>
    <xf numFmtId="0" fontId="29" fillId="0" borderId="16" xfId="0" applyFont="1" applyBorder="1" applyAlignment="1" applyProtection="1">
      <alignment vertical="center"/>
      <protection hidden="1"/>
    </xf>
    <xf numFmtId="0" fontId="29" fillId="0" borderId="1" xfId="0" applyFont="1" applyBorder="1" applyAlignment="1" applyProtection="1">
      <alignment vertical="center"/>
      <protection hidden="1"/>
    </xf>
    <xf numFmtId="0" fontId="29" fillId="0" borderId="29" xfId="0" applyFont="1" applyBorder="1" applyAlignment="1" applyProtection="1">
      <alignment vertical="center"/>
      <protection hidden="1"/>
    </xf>
    <xf numFmtId="165" fontId="29" fillId="0" borderId="19" xfId="7" applyNumberFormat="1" applyFont="1" applyBorder="1" applyAlignment="1" applyProtection="1">
      <alignment vertical="center"/>
      <protection hidden="1"/>
    </xf>
    <xf numFmtId="165" fontId="29" fillId="0" borderId="20" xfId="7" applyNumberFormat="1" applyFont="1" applyBorder="1" applyAlignment="1" applyProtection="1">
      <alignment vertical="center"/>
      <protection hidden="1"/>
    </xf>
    <xf numFmtId="2" fontId="22" fillId="7" borderId="1" xfId="0" applyNumberFormat="1" applyFont="1" applyFill="1" applyBorder="1" applyAlignment="1" applyProtection="1">
      <alignment horizontal="center" wrapText="1"/>
      <protection locked="0" hidden="1"/>
    </xf>
    <xf numFmtId="2" fontId="22" fillId="7" borderId="1" xfId="0" applyNumberFormat="1" applyFont="1" applyFill="1" applyBorder="1" applyAlignment="1" applyProtection="1">
      <alignment horizontal="center" vertical="center" wrapText="1"/>
      <protection locked="0" hidden="1"/>
    </xf>
    <xf numFmtId="2" fontId="4" fillId="0" borderId="1" xfId="0" applyNumberFormat="1" applyFont="1" applyBorder="1"/>
    <xf numFmtId="2" fontId="26" fillId="0" borderId="1" xfId="0" applyNumberFormat="1" applyFont="1" applyBorder="1"/>
    <xf numFmtId="2" fontId="4" fillId="9" borderId="14" xfId="0" applyNumberFormat="1" applyFont="1" applyFill="1" applyBorder="1" applyAlignment="1" applyProtection="1">
      <alignment vertical="center"/>
      <protection locked="0"/>
    </xf>
    <xf numFmtId="0" fontId="26" fillId="4" borderId="19" xfId="0" applyFont="1" applyFill="1" applyBorder="1" applyAlignment="1" applyProtection="1">
      <alignment vertical="center"/>
      <protection hidden="1"/>
    </xf>
    <xf numFmtId="0" fontId="26" fillId="4" borderId="20" xfId="0" applyFont="1" applyFill="1" applyBorder="1" applyAlignment="1" applyProtection="1">
      <alignment vertical="center"/>
      <protection hidden="1"/>
    </xf>
    <xf numFmtId="2" fontId="26" fillId="9" borderId="1" xfId="0" applyNumberFormat="1" applyFont="1" applyFill="1" applyBorder="1" applyAlignment="1" applyProtection="1">
      <alignment vertical="center"/>
      <protection locked="0"/>
    </xf>
    <xf numFmtId="2" fontId="26" fillId="9" borderId="19" xfId="0" applyNumberFormat="1" applyFont="1" applyFill="1" applyBorder="1" applyAlignment="1" applyProtection="1">
      <alignment vertical="center"/>
      <protection locked="0"/>
    </xf>
    <xf numFmtId="7" fontId="4" fillId="11" borderId="1" xfId="7" applyNumberFormat="1" applyFont="1" applyFill="1" applyBorder="1" applyAlignment="1" applyProtection="1">
      <alignment vertical="center"/>
      <protection hidden="1"/>
    </xf>
    <xf numFmtId="7" fontId="29" fillId="12" borderId="1" xfId="7" applyNumberFormat="1" applyFont="1" applyFill="1" applyBorder="1" applyAlignment="1" applyProtection="1">
      <alignment vertical="center"/>
      <protection hidden="1"/>
    </xf>
    <xf numFmtId="165" fontId="4" fillId="11" borderId="1" xfId="7" applyNumberFormat="1" applyFont="1" applyFill="1" applyBorder="1" applyAlignment="1" applyProtection="1">
      <alignment vertical="center"/>
      <protection hidden="1"/>
    </xf>
    <xf numFmtId="165" fontId="29" fillId="12" borderId="1" xfId="7" applyNumberFormat="1" applyFont="1" applyFill="1" applyBorder="1" applyAlignment="1" applyProtection="1">
      <alignment vertical="center"/>
      <protection hidden="1"/>
    </xf>
    <xf numFmtId="0" fontId="29" fillId="9" borderId="0" xfId="7" applyFont="1" applyFill="1" applyAlignment="1" applyProtection="1">
      <alignment vertical="center"/>
      <protection hidden="1"/>
    </xf>
    <xf numFmtId="0" fontId="37" fillId="0" borderId="39" xfId="7" applyFont="1" applyBorder="1" applyAlignment="1" applyProtection="1">
      <alignment vertical="top" wrapText="1"/>
      <protection hidden="1"/>
    </xf>
    <xf numFmtId="0" fontId="18" fillId="2" borderId="40" xfId="3" applyFont="1" applyFill="1" applyBorder="1" applyAlignment="1" applyProtection="1">
      <alignment horizontal="right" vertical="center"/>
      <protection hidden="1"/>
    </xf>
    <xf numFmtId="0" fontId="43" fillId="0" borderId="42" xfId="7" applyFont="1" applyBorder="1" applyAlignment="1" applyProtection="1">
      <alignment vertical="top" wrapText="1"/>
      <protection hidden="1"/>
    </xf>
    <xf numFmtId="0" fontId="43" fillId="9" borderId="29" xfId="7" applyFont="1" applyFill="1" applyBorder="1" applyProtection="1">
      <protection locked="0"/>
    </xf>
    <xf numFmtId="0" fontId="4" fillId="0" borderId="42" xfId="7" applyFont="1" applyBorder="1" applyAlignment="1" applyProtection="1">
      <alignment vertical="top" wrapText="1"/>
      <protection hidden="1"/>
    </xf>
    <xf numFmtId="0" fontId="4" fillId="0" borderId="42" xfId="7" applyFont="1" applyBorder="1" applyProtection="1">
      <protection hidden="1"/>
    </xf>
    <xf numFmtId="49" fontId="34" fillId="9" borderId="29" xfId="7" applyNumberFormat="1" applyFont="1" applyFill="1" applyBorder="1" applyAlignment="1" applyProtection="1">
      <alignment horizontal="left"/>
      <protection locked="0"/>
    </xf>
    <xf numFmtId="49" fontId="34" fillId="9" borderId="29" xfId="7" quotePrefix="1" applyNumberFormat="1" applyFont="1" applyFill="1" applyBorder="1" applyAlignment="1" applyProtection="1">
      <alignment horizontal="left"/>
      <protection locked="0"/>
    </xf>
    <xf numFmtId="0" fontId="4" fillId="0" borderId="33" xfId="7" applyFont="1" applyBorder="1" applyProtection="1">
      <protection hidden="1"/>
    </xf>
    <xf numFmtId="0" fontId="23" fillId="9" borderId="20" xfId="3" applyFont="1" applyFill="1" applyBorder="1" applyProtection="1">
      <protection locked="0"/>
    </xf>
    <xf numFmtId="0" fontId="4" fillId="0" borderId="40" xfId="7" applyFont="1" applyBorder="1" applyProtection="1">
      <protection hidden="1"/>
    </xf>
    <xf numFmtId="0" fontId="43" fillId="8" borderId="41" xfId="7" applyFont="1" applyFill="1" applyBorder="1" applyProtection="1">
      <protection hidden="1"/>
    </xf>
    <xf numFmtId="0" fontId="43" fillId="8" borderId="41" xfId="7" applyFont="1" applyFill="1" applyBorder="1" applyAlignment="1" applyProtection="1">
      <alignment vertical="center" wrapText="1"/>
      <protection hidden="1"/>
    </xf>
    <xf numFmtId="0" fontId="43" fillId="0" borderId="33" xfId="7" applyFont="1" applyBorder="1" applyProtection="1">
      <protection hidden="1"/>
    </xf>
    <xf numFmtId="49" fontId="43" fillId="8" borderId="34" xfId="7" applyNumberFormat="1" applyFont="1" applyFill="1" applyBorder="1" applyAlignment="1" applyProtection="1">
      <alignment horizontal="left"/>
      <protection hidden="1"/>
    </xf>
    <xf numFmtId="0" fontId="43" fillId="0" borderId="40" xfId="7" applyFont="1" applyBorder="1" applyProtection="1">
      <protection hidden="1"/>
    </xf>
    <xf numFmtId="0" fontId="4" fillId="0" borderId="41" xfId="7" applyFont="1" applyBorder="1" applyProtection="1">
      <protection hidden="1"/>
    </xf>
    <xf numFmtId="0" fontId="21" fillId="0" borderId="34" xfId="3" applyFont="1" applyBorder="1" applyProtection="1">
      <protection hidden="1"/>
    </xf>
    <xf numFmtId="0" fontId="43" fillId="2" borderId="0" xfId="9" applyFont="1" applyFill="1" applyBorder="1" applyProtection="1">
      <protection hidden="1"/>
    </xf>
    <xf numFmtId="1" fontId="43" fillId="0" borderId="0" xfId="9" applyNumberFormat="1" applyFont="1" applyBorder="1" applyAlignment="1" applyProtection="1">
      <alignment horizontal="left"/>
      <protection hidden="1"/>
    </xf>
    <xf numFmtId="0" fontId="4" fillId="0" borderId="0" xfId="9" applyFont="1" applyBorder="1" applyProtection="1">
      <protection hidden="1"/>
    </xf>
    <xf numFmtId="0" fontId="1" fillId="0" borderId="0" xfId="9" applyFont="1" applyBorder="1" applyProtection="1">
      <protection hidden="1"/>
    </xf>
    <xf numFmtId="0" fontId="1" fillId="5" borderId="0" xfId="9" applyFont="1" applyFill="1" applyBorder="1" applyProtection="1">
      <protection hidden="1"/>
    </xf>
    <xf numFmtId="0" fontId="43" fillId="0" borderId="41" xfId="7" applyFont="1" applyFill="1" applyBorder="1" applyProtection="1">
      <protection hidden="1"/>
    </xf>
    <xf numFmtId="49" fontId="34" fillId="0" borderId="41" xfId="7" applyNumberFormat="1" applyFont="1" applyFill="1" applyBorder="1" applyAlignment="1" applyProtection="1">
      <alignment horizontal="left"/>
    </xf>
    <xf numFmtId="0" fontId="4" fillId="0" borderId="0" xfId="7" applyFont="1" applyAlignment="1" applyProtection="1">
      <alignment horizontal="left" vertical="top" wrapText="1"/>
      <protection hidden="1"/>
    </xf>
    <xf numFmtId="0" fontId="35" fillId="4" borderId="0" xfId="3" applyFont="1" applyFill="1" applyAlignment="1" applyProtection="1">
      <alignment horizontal="left" vertical="top" wrapText="1"/>
      <protection hidden="1"/>
    </xf>
    <xf numFmtId="10" fontId="29" fillId="9" borderId="23" xfId="7" applyNumberFormat="1" applyFont="1" applyFill="1" applyBorder="1" applyAlignment="1" applyProtection="1">
      <alignment horizontal="center" vertical="center"/>
      <protection locked="0"/>
    </xf>
    <xf numFmtId="10" fontId="29" fillId="9" borderId="24" xfId="7" applyNumberFormat="1" applyFont="1" applyFill="1" applyBorder="1" applyAlignment="1" applyProtection="1">
      <alignment horizontal="center" vertical="center"/>
      <protection locked="0"/>
    </xf>
    <xf numFmtId="10" fontId="29" fillId="7" borderId="25" xfId="7" applyNumberFormat="1" applyFont="1" applyFill="1" applyBorder="1" applyAlignment="1" applyProtection="1">
      <alignment horizontal="center" vertical="center"/>
      <protection hidden="1"/>
    </xf>
    <xf numFmtId="10" fontId="29" fillId="7" borderId="24" xfId="7" applyNumberFormat="1" applyFont="1" applyFill="1" applyBorder="1" applyAlignment="1" applyProtection="1">
      <alignment horizontal="center" vertical="center"/>
      <protection hidden="1"/>
    </xf>
    <xf numFmtId="0" fontId="29" fillId="0" borderId="26" xfId="0" applyFont="1" applyBorder="1" applyAlignment="1" applyProtection="1">
      <alignment horizontal="left" vertical="center"/>
      <protection hidden="1"/>
    </xf>
    <xf numFmtId="0" fontId="29" fillId="0" borderId="32" xfId="0" applyFont="1" applyBorder="1" applyAlignment="1" applyProtection="1">
      <alignment horizontal="left" vertical="center"/>
      <protection hidden="1"/>
    </xf>
    <xf numFmtId="0" fontId="29" fillId="0" borderId="15" xfId="0" applyFont="1" applyBorder="1" applyAlignment="1" applyProtection="1">
      <alignment horizontal="left" vertical="center"/>
      <protection hidden="1"/>
    </xf>
    <xf numFmtId="0" fontId="29" fillId="4" borderId="26" xfId="0" applyFont="1" applyFill="1" applyBorder="1" applyAlignment="1" applyProtection="1">
      <alignment horizontal="left" vertical="center"/>
      <protection hidden="1"/>
    </xf>
    <xf numFmtId="0" fontId="29" fillId="4" borderId="32" xfId="0" applyFont="1" applyFill="1" applyBorder="1" applyAlignment="1" applyProtection="1">
      <alignment horizontal="left" vertical="center"/>
      <protection hidden="1"/>
    </xf>
    <xf numFmtId="0" fontId="29" fillId="4" borderId="15" xfId="0" applyFont="1" applyFill="1" applyBorder="1" applyAlignment="1" applyProtection="1">
      <alignment horizontal="left" vertical="center"/>
      <protection hidden="1"/>
    </xf>
    <xf numFmtId="165" fontId="29" fillId="4" borderId="23" xfId="7" applyNumberFormat="1" applyFont="1" applyFill="1" applyBorder="1" applyAlignment="1" applyProtection="1">
      <alignment horizontal="center" vertical="center"/>
      <protection hidden="1"/>
    </xf>
    <xf numFmtId="165" fontId="29" fillId="4" borderId="24" xfId="7"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protection hidden="1"/>
    </xf>
    <xf numFmtId="0" fontId="4" fillId="4" borderId="25" xfId="0" applyFont="1" applyFill="1" applyBorder="1" applyAlignment="1" applyProtection="1">
      <alignment horizontal="center" vertical="center"/>
      <protection hidden="1"/>
    </xf>
    <xf numFmtId="0" fontId="4" fillId="4" borderId="24" xfId="0" applyFont="1" applyFill="1" applyBorder="1" applyAlignment="1" applyProtection="1">
      <alignment horizontal="center" vertical="center"/>
      <protection hidden="1"/>
    </xf>
    <xf numFmtId="0" fontId="4" fillId="7" borderId="42" xfId="0" applyFont="1" applyFill="1" applyBorder="1" applyAlignment="1" applyProtection="1">
      <alignment vertical="center"/>
      <protection hidden="1"/>
    </xf>
    <xf numFmtId="0" fontId="34" fillId="7" borderId="0" xfId="0" applyFont="1" applyFill="1" applyBorder="1" applyAlignment="1" applyProtection="1">
      <alignment vertical="center"/>
      <protection hidden="1"/>
    </xf>
    <xf numFmtId="0" fontId="34" fillId="7" borderId="41" xfId="0" applyFont="1" applyFill="1" applyBorder="1" applyAlignment="1" applyProtection="1">
      <alignment vertical="center"/>
      <protection hidden="1"/>
    </xf>
    <xf numFmtId="0" fontId="4" fillId="0" borderId="2" xfId="7" applyFont="1" applyBorder="1" applyAlignment="1" applyProtection="1">
      <alignment horizontal="left"/>
      <protection hidden="1"/>
    </xf>
    <xf numFmtId="0" fontId="4" fillId="0" borderId="3" xfId="7" applyFont="1" applyBorder="1" applyAlignment="1" applyProtection="1">
      <alignment horizontal="left"/>
      <protection hidden="1"/>
    </xf>
    <xf numFmtId="0" fontId="4" fillId="0" borderId="4" xfId="7" applyFont="1" applyBorder="1" applyAlignment="1" applyProtection="1">
      <alignment horizontal="left"/>
      <protection hidden="1"/>
    </xf>
    <xf numFmtId="0" fontId="4" fillId="0" borderId="2" xfId="0" applyFont="1" applyBorder="1" applyProtection="1">
      <protection hidden="1"/>
    </xf>
    <xf numFmtId="0" fontId="4" fillId="0" borderId="3" xfId="0" applyFont="1" applyBorder="1" applyProtection="1">
      <protection hidden="1"/>
    </xf>
    <xf numFmtId="0" fontId="4" fillId="0" borderId="4" xfId="0" applyFont="1" applyBorder="1" applyProtection="1">
      <protection hidden="1"/>
    </xf>
    <xf numFmtId="0" fontId="4" fillId="2" borderId="2" xfId="0" applyFont="1" applyFill="1" applyBorder="1" applyProtection="1">
      <protection hidden="1"/>
    </xf>
    <xf numFmtId="0" fontId="4" fillId="2" borderId="3" xfId="0" applyFont="1" applyFill="1" applyBorder="1" applyProtection="1">
      <protection hidden="1"/>
    </xf>
    <xf numFmtId="0" fontId="4" fillId="2" borderId="4" xfId="0" applyFont="1" applyFill="1" applyBorder="1" applyProtection="1">
      <protection hidden="1"/>
    </xf>
    <xf numFmtId="0" fontId="29" fillId="0" borderId="23" xfId="0" applyFont="1" applyBorder="1" applyAlignment="1" applyProtection="1">
      <alignment horizontal="center" vertical="center" wrapText="1"/>
      <protection hidden="1"/>
    </xf>
    <xf numFmtId="0" fontId="29" fillId="0" borderId="24" xfId="0" applyFont="1" applyBorder="1" applyAlignment="1" applyProtection="1">
      <alignment horizontal="center" vertical="center" wrapText="1"/>
      <protection hidden="1"/>
    </xf>
    <xf numFmtId="0" fontId="29" fillId="0" borderId="23" xfId="7" applyFont="1" applyBorder="1" applyAlignment="1" applyProtection="1">
      <alignment horizontal="center" vertical="center" wrapText="1"/>
      <protection hidden="1"/>
    </xf>
    <xf numFmtId="0" fontId="29" fillId="0" borderId="24" xfId="7" applyFont="1" applyBorder="1" applyAlignment="1" applyProtection="1">
      <alignment horizontal="center" vertical="center" wrapText="1"/>
      <protection hidden="1"/>
    </xf>
    <xf numFmtId="0" fontId="18" fillId="2" borderId="3" xfId="3" applyFont="1" applyFill="1" applyBorder="1" applyAlignment="1" applyProtection="1">
      <alignment horizontal="right" vertical="center"/>
      <protection hidden="1"/>
    </xf>
    <xf numFmtId="0" fontId="4" fillId="2" borderId="3" xfId="0" applyFont="1" applyFill="1" applyBorder="1" applyAlignment="1" applyProtection="1">
      <alignment horizontal="left" wrapText="1"/>
      <protection hidden="1"/>
    </xf>
    <xf numFmtId="0" fontId="29" fillId="7" borderId="39" xfId="0" applyFont="1" applyFill="1" applyBorder="1" applyAlignment="1" applyProtection="1">
      <alignment horizontal="center" vertical="center"/>
      <protection hidden="1"/>
    </xf>
    <xf numFmtId="0" fontId="29" fillId="7" borderId="38" xfId="0" applyFont="1" applyFill="1" applyBorder="1" applyAlignment="1" applyProtection="1">
      <alignment horizontal="center" vertical="center"/>
      <protection hidden="1"/>
    </xf>
    <xf numFmtId="0" fontId="29" fillId="7" borderId="40" xfId="0" applyFont="1" applyFill="1" applyBorder="1" applyAlignment="1" applyProtection="1">
      <alignment horizontal="center" vertical="center"/>
      <protection hidden="1"/>
    </xf>
    <xf numFmtId="0" fontId="4" fillId="7" borderId="42" xfId="0" applyFont="1" applyFill="1" applyBorder="1" applyAlignment="1" applyProtection="1">
      <alignment horizontal="center" vertical="center"/>
      <protection hidden="1"/>
    </xf>
    <xf numFmtId="0" fontId="4" fillId="7" borderId="0" xfId="0" applyFont="1" applyFill="1" applyBorder="1" applyAlignment="1" applyProtection="1">
      <alignment horizontal="center" vertical="center"/>
      <protection hidden="1"/>
    </xf>
    <xf numFmtId="0" fontId="4" fillId="7" borderId="41" xfId="0" applyFont="1" applyFill="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0" fontId="4" fillId="0" borderId="25" xfId="0" applyFont="1" applyBorder="1" applyAlignment="1" applyProtection="1">
      <alignment horizontal="left" vertical="center"/>
      <protection hidden="1"/>
    </xf>
    <xf numFmtId="0" fontId="4" fillId="0" borderId="24" xfId="0" applyFont="1" applyBorder="1" applyAlignment="1" applyProtection="1">
      <alignment horizontal="left" vertical="center"/>
      <protection hidden="1"/>
    </xf>
    <xf numFmtId="0" fontId="31" fillId="7" borderId="0" xfId="0" applyFont="1" applyFill="1" applyBorder="1" applyAlignment="1" applyProtection="1">
      <alignment horizontal="center" vertical="center"/>
      <protection hidden="1"/>
    </xf>
    <xf numFmtId="0" fontId="31" fillId="7" borderId="41" xfId="0" applyFont="1" applyFill="1" applyBorder="1" applyAlignment="1" applyProtection="1">
      <alignment horizontal="center" vertical="center"/>
      <protection hidden="1"/>
    </xf>
    <xf numFmtId="0" fontId="44" fillId="0" borderId="0" xfId="7" applyFont="1" applyAlignment="1" applyProtection="1">
      <alignment horizontal="center" vertical="center"/>
      <protection hidden="1"/>
    </xf>
    <xf numFmtId="0" fontId="45" fillId="0" borderId="0" xfId="0" applyFont="1" applyAlignment="1">
      <alignment horizontal="center" vertical="center"/>
    </xf>
    <xf numFmtId="0" fontId="4" fillId="0" borderId="10" xfId="7" applyFont="1" applyBorder="1" applyAlignment="1" applyProtection="1">
      <alignment horizontal="left"/>
      <protection hidden="1"/>
    </xf>
    <xf numFmtId="0" fontId="34" fillId="0" borderId="10" xfId="0" applyFont="1" applyBorder="1" applyAlignment="1">
      <alignment horizontal="left"/>
    </xf>
    <xf numFmtId="0" fontId="34" fillId="0" borderId="0" xfId="0" applyFont="1" applyAlignment="1">
      <alignment horizontal="left"/>
    </xf>
    <xf numFmtId="0" fontId="4" fillId="0" borderId="2" xfId="7" applyFont="1" applyBorder="1" applyAlignment="1" applyProtection="1">
      <alignment wrapText="1"/>
      <protection hidden="1"/>
    </xf>
    <xf numFmtId="0" fontId="4" fillId="0" borderId="3" xfId="7" applyFont="1" applyBorder="1" applyAlignment="1" applyProtection="1">
      <alignment wrapText="1"/>
      <protection hidden="1"/>
    </xf>
    <xf numFmtId="0" fontId="34" fillId="0" borderId="3" xfId="0" applyFont="1" applyBorder="1" applyAlignment="1">
      <alignment wrapText="1"/>
    </xf>
    <xf numFmtId="0" fontId="34" fillId="0" borderId="4" xfId="0" applyFont="1" applyBorder="1" applyAlignment="1">
      <alignment wrapText="1"/>
    </xf>
    <xf numFmtId="0" fontId="29" fillId="10" borderId="7" xfId="7" applyFont="1" applyFill="1" applyBorder="1" applyAlignment="1" applyProtection="1">
      <alignment horizontal="left" vertical="center" wrapText="1"/>
      <protection hidden="1"/>
    </xf>
    <xf numFmtId="0" fontId="29" fillId="10" borderId="10" xfId="7" applyFont="1" applyFill="1" applyBorder="1" applyAlignment="1" applyProtection="1">
      <alignment horizontal="left" vertical="center" wrapText="1"/>
      <protection hidden="1"/>
    </xf>
    <xf numFmtId="0" fontId="4" fillId="10" borderId="10" xfId="7" applyFont="1" applyFill="1" applyBorder="1" applyAlignment="1">
      <alignment horizontal="left" wrapText="1"/>
    </xf>
    <xf numFmtId="0" fontId="34" fillId="10" borderId="10" xfId="0" applyFont="1" applyFill="1" applyBorder="1" applyAlignment="1">
      <alignment horizontal="left" wrapText="1"/>
    </xf>
    <xf numFmtId="0" fontId="4" fillId="4" borderId="2" xfId="7" applyFont="1" applyFill="1" applyBorder="1" applyAlignment="1" applyProtection="1">
      <alignment horizontal="left"/>
      <protection hidden="1"/>
    </xf>
    <xf numFmtId="0" fontId="4" fillId="4" borderId="3" xfId="7" applyFont="1" applyFill="1" applyBorder="1" applyAlignment="1" applyProtection="1">
      <alignment horizontal="left"/>
      <protection hidden="1"/>
    </xf>
    <xf numFmtId="0" fontId="4" fillId="4" borderId="4" xfId="7" applyFont="1" applyFill="1" applyBorder="1" applyAlignment="1" applyProtection="1">
      <alignment horizontal="left"/>
      <protection hidden="1"/>
    </xf>
    <xf numFmtId="0" fontId="28" fillId="7" borderId="1" xfId="0" applyFont="1" applyFill="1" applyBorder="1" applyAlignment="1" applyProtection="1">
      <alignment horizontal="center" vertical="center" wrapText="1"/>
      <protection hidden="1"/>
    </xf>
    <xf numFmtId="0" fontId="28" fillId="7" borderId="8" xfId="0" applyFont="1" applyFill="1" applyBorder="1" applyAlignment="1" applyProtection="1">
      <alignment horizontal="center" vertical="center" wrapText="1"/>
      <protection hidden="1"/>
    </xf>
    <xf numFmtId="0" fontId="28" fillId="3" borderId="1" xfId="0" applyFont="1" applyFill="1" applyBorder="1" applyAlignment="1" applyProtection="1">
      <alignment horizontal="center" vertical="center" wrapText="1"/>
      <protection hidden="1"/>
    </xf>
    <xf numFmtId="0" fontId="28" fillId="3" borderId="8" xfId="0" applyFont="1" applyFill="1" applyBorder="1" applyAlignment="1" applyProtection="1">
      <alignment horizontal="center" vertical="center" wrapText="1"/>
      <protection hidden="1"/>
    </xf>
    <xf numFmtId="0" fontId="22" fillId="7" borderId="1" xfId="0" applyFont="1" applyFill="1" applyBorder="1" applyAlignment="1" applyProtection="1">
      <alignment horizontal="left"/>
      <protection hidden="1"/>
    </xf>
    <xf numFmtId="0" fontId="26" fillId="0" borderId="1" xfId="0" applyFont="1" applyBorder="1" applyAlignment="1" applyProtection="1">
      <alignment horizontal="left"/>
      <protection hidden="1"/>
    </xf>
    <xf numFmtId="0" fontId="22" fillId="7" borderId="1" xfId="0" applyFont="1" applyFill="1" applyBorder="1" applyProtection="1">
      <protection hidden="1"/>
    </xf>
    <xf numFmtId="0" fontId="22" fillId="0" borderId="1" xfId="0" applyFont="1" applyBorder="1" applyProtection="1">
      <protection hidden="1"/>
    </xf>
    <xf numFmtId="4" fontId="22" fillId="7" borderId="1" xfId="0" applyNumberFormat="1" applyFont="1" applyFill="1" applyBorder="1" applyAlignment="1" applyProtection="1">
      <alignment horizontal="center" vertical="center"/>
      <protection hidden="1"/>
    </xf>
    <xf numFmtId="9" fontId="22" fillId="7" borderId="1" xfId="0" applyNumberFormat="1" applyFont="1" applyFill="1" applyBorder="1" applyAlignment="1" applyProtection="1">
      <alignment horizontal="center" vertical="center"/>
      <protection hidden="1"/>
    </xf>
    <xf numFmtId="0" fontId="24" fillId="2" borderId="3" xfId="3" applyFont="1" applyFill="1" applyBorder="1" applyAlignment="1" applyProtection="1">
      <alignment horizontal="right" vertical="center"/>
      <protection hidden="1"/>
    </xf>
    <xf numFmtId="0" fontId="28" fillId="7" borderId="1" xfId="0" applyFont="1" applyFill="1" applyBorder="1" applyAlignment="1" applyProtection="1">
      <alignment horizontal="center" vertical="center"/>
      <protection hidden="1"/>
    </xf>
    <xf numFmtId="0" fontId="28" fillId="7" borderId="8" xfId="0" applyFont="1" applyFill="1" applyBorder="1" applyAlignment="1" applyProtection="1">
      <alignment horizontal="center" vertical="center"/>
      <protection hidden="1"/>
    </xf>
    <xf numFmtId="170" fontId="28" fillId="7" borderId="1" xfId="0" applyNumberFormat="1" applyFont="1" applyFill="1" applyBorder="1" applyAlignment="1" applyProtection="1">
      <alignment horizontal="center" vertical="center" wrapText="1"/>
      <protection hidden="1"/>
    </xf>
    <xf numFmtId="4" fontId="31" fillId="7" borderId="1" xfId="0" applyNumberFormat="1" applyFont="1" applyFill="1" applyBorder="1" applyAlignment="1">
      <alignment horizontal="center"/>
    </xf>
    <xf numFmtId="4" fontId="22" fillId="7" borderId="1" xfId="4" applyNumberFormat="1" applyFont="1" applyFill="1" applyBorder="1" applyAlignment="1" applyProtection="1">
      <alignment horizontal="center" vertical="center"/>
      <protection hidden="1"/>
    </xf>
    <xf numFmtId="0" fontId="22" fillId="7" borderId="2" xfId="0" applyFont="1" applyFill="1" applyBorder="1" applyAlignment="1" applyProtection="1">
      <alignment horizontal="left"/>
      <protection hidden="1"/>
    </xf>
    <xf numFmtId="0" fontId="26" fillId="0" borderId="4" xfId="0" applyFont="1" applyBorder="1" applyAlignment="1" applyProtection="1">
      <alignment horizontal="left"/>
      <protection hidden="1"/>
    </xf>
    <xf numFmtId="0" fontId="28" fillId="7" borderId="9" xfId="0" applyFont="1" applyFill="1" applyBorder="1" applyAlignment="1" applyProtection="1">
      <alignment horizontal="center" vertical="center" wrapText="1"/>
      <protection hidden="1"/>
    </xf>
    <xf numFmtId="4" fontId="22" fillId="7" borderId="2" xfId="0" applyNumberFormat="1" applyFont="1" applyFill="1" applyBorder="1" applyAlignment="1" applyProtection="1">
      <alignment horizontal="center" vertical="center"/>
      <protection hidden="1"/>
    </xf>
    <xf numFmtId="4" fontId="22" fillId="7" borderId="4" xfId="0" applyNumberFormat="1" applyFont="1" applyFill="1" applyBorder="1" applyAlignment="1" applyProtection="1">
      <alignment horizontal="center" vertical="center"/>
      <protection hidden="1"/>
    </xf>
    <xf numFmtId="9" fontId="22" fillId="7" borderId="2" xfId="4" applyFont="1" applyFill="1" applyBorder="1" applyAlignment="1" applyProtection="1">
      <alignment horizontal="center" vertical="center"/>
      <protection hidden="1"/>
    </xf>
    <xf numFmtId="9" fontId="22" fillId="7" borderId="4" xfId="4" applyFont="1" applyFill="1" applyBorder="1" applyAlignment="1" applyProtection="1">
      <alignment horizontal="center" vertical="center"/>
      <protection hidden="1"/>
    </xf>
    <xf numFmtId="0" fontId="22" fillId="7" borderId="4" xfId="0" applyFont="1" applyFill="1" applyBorder="1" applyAlignment="1" applyProtection="1">
      <alignment horizontal="left"/>
      <protection hidden="1"/>
    </xf>
    <xf numFmtId="0" fontId="31" fillId="7" borderId="2" xfId="0" applyFont="1" applyFill="1" applyBorder="1" applyAlignment="1" applyProtection="1">
      <alignment horizontal="center"/>
      <protection hidden="1"/>
    </xf>
    <xf numFmtId="0" fontId="34" fillId="0" borderId="4" xfId="0" applyFont="1" applyBorder="1" applyAlignment="1" applyProtection="1">
      <alignment horizontal="center"/>
      <protection hidden="1"/>
    </xf>
    <xf numFmtId="9" fontId="31" fillId="7" borderId="2" xfId="4" applyFont="1" applyFill="1" applyBorder="1" applyAlignment="1" applyProtection="1">
      <alignment horizontal="center" vertical="center"/>
      <protection hidden="1"/>
    </xf>
    <xf numFmtId="0" fontId="34" fillId="0" borderId="3" xfId="0" applyFont="1" applyBorder="1" applyProtection="1">
      <protection hidden="1"/>
    </xf>
    <xf numFmtId="0" fontId="29" fillId="0" borderId="9" xfId="7" applyFont="1" applyBorder="1" applyAlignment="1" applyProtection="1">
      <alignment horizontal="center" vertical="center"/>
      <protection hidden="1"/>
    </xf>
    <xf numFmtId="0" fontId="29" fillId="0" borderId="8" xfId="7" applyFont="1" applyBorder="1" applyAlignment="1" applyProtection="1">
      <alignment horizontal="center" vertical="center"/>
      <protection hidden="1"/>
    </xf>
    <xf numFmtId="0" fontId="29" fillId="0" borderId="7" xfId="7" applyFont="1" applyBorder="1" applyAlignment="1" applyProtection="1">
      <alignment horizontal="center" vertical="center" wrapText="1"/>
      <protection hidden="1"/>
    </xf>
    <xf numFmtId="0" fontId="29" fillId="0" borderId="10" xfId="7" applyFont="1" applyBorder="1" applyAlignment="1" applyProtection="1">
      <alignment horizontal="center" vertical="center" wrapText="1"/>
      <protection hidden="1"/>
    </xf>
    <xf numFmtId="0" fontId="29" fillId="0" borderId="5" xfId="7" applyFont="1" applyBorder="1" applyAlignment="1" applyProtection="1">
      <alignment horizontal="center" vertical="center" wrapText="1"/>
      <protection hidden="1"/>
    </xf>
    <xf numFmtId="0" fontId="29" fillId="0" borderId="9" xfId="7" applyFont="1" applyBorder="1" applyAlignment="1" applyProtection="1">
      <alignment horizontal="center" vertical="center" wrapText="1"/>
      <protection hidden="1"/>
    </xf>
    <xf numFmtId="0" fontId="29" fillId="0" borderId="8" xfId="7" applyFont="1" applyBorder="1" applyAlignment="1" applyProtection="1">
      <alignment horizontal="center" vertical="center" wrapText="1"/>
      <protection hidden="1"/>
    </xf>
    <xf numFmtId="0" fontId="34" fillId="0" borderId="3" xfId="0" applyFont="1" applyBorder="1" applyAlignment="1">
      <alignment horizontal="left"/>
    </xf>
    <xf numFmtId="0" fontId="34" fillId="0" borderId="4" xfId="0" applyFont="1" applyBorder="1" applyAlignment="1">
      <alignment horizontal="left"/>
    </xf>
    <xf numFmtId="0" fontId="18" fillId="2" borderId="0" xfId="3" applyFont="1" applyFill="1" applyAlignment="1" applyProtection="1">
      <alignment horizontal="right"/>
      <protection hidden="1"/>
    </xf>
    <xf numFmtId="0" fontId="18" fillId="0" borderId="0" xfId="3" applyFont="1" applyAlignment="1"/>
    <xf numFmtId="0" fontId="18" fillId="0" borderId="11" xfId="3" applyFont="1" applyBorder="1" applyAlignment="1"/>
    <xf numFmtId="0" fontId="4" fillId="0" borderId="0" xfId="7" applyFont="1" applyAlignment="1" applyProtection="1">
      <alignment horizontal="left"/>
      <protection hidden="1"/>
    </xf>
    <xf numFmtId="0" fontId="29" fillId="0" borderId="9" xfId="7" applyFont="1" applyBorder="1" applyAlignment="1">
      <alignment horizontal="center" vertical="center"/>
    </xf>
    <xf numFmtId="0" fontId="29" fillId="0" borderId="8" xfId="7" applyFont="1" applyBorder="1" applyAlignment="1">
      <alignment horizontal="center" vertical="center"/>
    </xf>
    <xf numFmtId="0" fontId="29" fillId="0" borderId="7" xfId="7" applyFont="1" applyBorder="1" applyAlignment="1">
      <alignment horizontal="center" vertical="center" wrapText="1"/>
    </xf>
    <xf numFmtId="0" fontId="29" fillId="0" borderId="10" xfId="7" applyFont="1" applyBorder="1" applyAlignment="1">
      <alignment horizontal="center" vertical="center" wrapText="1"/>
    </xf>
    <xf numFmtId="0" fontId="29" fillId="0" borderId="5" xfId="7" applyFont="1" applyBorder="1" applyAlignment="1">
      <alignment horizontal="center" vertical="center" wrapText="1"/>
    </xf>
    <xf numFmtId="0" fontId="29" fillId="0" borderId="9" xfId="7" applyFont="1" applyBorder="1" applyAlignment="1">
      <alignment horizontal="center" vertical="center" wrapText="1"/>
    </xf>
    <xf numFmtId="0" fontId="29" fillId="0" borderId="8" xfId="7" applyFont="1" applyBorder="1" applyAlignment="1">
      <alignment horizontal="center" vertical="center" wrapText="1"/>
    </xf>
    <xf numFmtId="0" fontId="29" fillId="7" borderId="2" xfId="7" applyFont="1" applyFill="1" applyBorder="1" applyAlignment="1" applyProtection="1">
      <alignment horizontal="left" vertical="center" wrapText="1"/>
      <protection hidden="1"/>
    </xf>
    <xf numFmtId="0" fontId="29" fillId="7" borderId="3" xfId="7" applyFont="1" applyFill="1" applyBorder="1" applyAlignment="1" applyProtection="1">
      <alignment horizontal="left" vertical="center" wrapText="1"/>
      <protection hidden="1"/>
    </xf>
    <xf numFmtId="0" fontId="29" fillId="7" borderId="4" xfId="7" applyFont="1" applyFill="1" applyBorder="1" applyAlignment="1" applyProtection="1">
      <alignment horizontal="left" vertical="center" wrapText="1"/>
      <protection hidden="1"/>
    </xf>
    <xf numFmtId="0" fontId="34" fillId="0" borderId="0" xfId="0" applyFont="1"/>
    <xf numFmtId="0" fontId="33" fillId="0" borderId="10" xfId="7" applyFont="1" applyBorder="1" applyAlignment="1" applyProtection="1">
      <alignment horizontal="center" vertical="center"/>
      <protection hidden="1"/>
    </xf>
    <xf numFmtId="0" fontId="46" fillId="0" borderId="10" xfId="0" applyFont="1" applyBorder="1" applyAlignment="1">
      <alignment horizontal="center" vertical="center"/>
    </xf>
    <xf numFmtId="0" fontId="21" fillId="0" borderId="0" xfId="3" quotePrefix="1" applyFont="1" applyFill="1" applyAlignment="1" applyProtection="1">
      <protection hidden="1"/>
    </xf>
    <xf numFmtId="0" fontId="33" fillId="2" borderId="0" xfId="9" applyFont="1" applyFill="1" applyAlignment="1" applyProtection="1">
      <alignment horizontal="center"/>
      <protection hidden="1"/>
    </xf>
    <xf numFmtId="0" fontId="34" fillId="0" borderId="0" xfId="0" applyFont="1" applyAlignment="1">
      <alignment horizontal="center"/>
    </xf>
    <xf numFmtId="0" fontId="4" fillId="2" borderId="0" xfId="9" applyFont="1" applyFill="1" applyAlignment="1" applyProtection="1">
      <alignment vertical="center" wrapText="1"/>
      <protection hidden="1"/>
    </xf>
    <xf numFmtId="0" fontId="29" fillId="2" borderId="0" xfId="9" applyFont="1" applyFill="1" applyAlignment="1" applyProtection="1">
      <alignment horizontal="right"/>
      <protection hidden="1"/>
    </xf>
    <xf numFmtId="0" fontId="29" fillId="2" borderId="6" xfId="9" applyFont="1" applyFill="1" applyBorder="1" applyAlignment="1" applyProtection="1">
      <alignment horizontal="right"/>
      <protection hidden="1"/>
    </xf>
    <xf numFmtId="1" fontId="43" fillId="0" borderId="2" xfId="9" applyNumberFormat="1" applyFont="1" applyBorder="1" applyAlignment="1" applyProtection="1">
      <alignment horizontal="left"/>
      <protection hidden="1"/>
    </xf>
    <xf numFmtId="1" fontId="43" fillId="0" borderId="4" xfId="9" applyNumberFormat="1" applyFont="1" applyBorder="1" applyAlignment="1" applyProtection="1">
      <alignment horizontal="left"/>
      <protection hidden="1"/>
    </xf>
  </cellXfs>
  <cellStyles count="12">
    <cellStyle name="Euro" xfId="1" xr:uid="{00000000-0005-0000-0000-000000000000}"/>
    <cellStyle name="Komma 2" xfId="2" xr:uid="{00000000-0005-0000-0000-000001000000}"/>
    <cellStyle name="Link" xfId="3" builtinId="8"/>
    <cellStyle name="Link 2" xfId="11" xr:uid="{142D5081-0FEF-4CA9-81A3-7243920CFE27}"/>
    <cellStyle name="Prozent" xfId="4" builtinId="5"/>
    <cellStyle name="Standard" xfId="0" builtinId="0"/>
    <cellStyle name="Standard 2" xfId="5" xr:uid="{00000000-0005-0000-0000-000005000000}"/>
    <cellStyle name="Standard 2 2" xfId="6" xr:uid="{00000000-0005-0000-0000-000006000000}"/>
    <cellStyle name="Standard 2 2 2" xfId="7" xr:uid="{00000000-0005-0000-0000-000007000000}"/>
    <cellStyle name="Standard 2 3" xfId="8" xr:uid="{00000000-0005-0000-0000-000008000000}"/>
    <cellStyle name="Standard 2 3 2" xfId="9" xr:uid="{00000000-0005-0000-0000-000009000000}"/>
    <cellStyle name="Standard 3" xfId="10" xr:uid="{00000000-0005-0000-0000-00000A000000}"/>
  </cellStyles>
  <dxfs count="28">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b/>
        <i val="0"/>
      </font>
      <numFmt numFmtId="0" formatCode="General"/>
      <fill>
        <patternFill>
          <bgColor rgb="FFFFFF00"/>
        </patternFill>
      </fill>
    </dxf>
    <dxf>
      <font>
        <b/>
        <i val="0"/>
      </font>
      <numFmt numFmtId="0" formatCode="General"/>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1270551</xdr:colOff>
      <xdr:row>21</xdr:row>
      <xdr:rowOff>198782</xdr:rowOff>
    </xdr:from>
    <xdr:to>
      <xdr:col>2</xdr:col>
      <xdr:colOff>3785152</xdr:colOff>
      <xdr:row>23</xdr:row>
      <xdr:rowOff>61292</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1775376" y="6028082"/>
          <a:ext cx="2514601" cy="2625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b="1">
              <a:latin typeface="Tahoma" panose="020B0604030504040204" pitchFamily="34" charset="0"/>
              <a:ea typeface="Tahoma" panose="020B0604030504040204" pitchFamily="34" charset="0"/>
              <a:cs typeface="Tahoma" panose="020B0604030504040204" pitchFamily="34" charset="0"/>
            </a:rPr>
            <a:t>füllen Sie bitte alle gelben Felder aus, </a:t>
          </a:r>
        </a:p>
      </xdr:txBody>
    </xdr:sp>
    <xdr:clientData/>
  </xdr:twoCellAnchor>
  <xdr:twoCellAnchor>
    <xdr:from>
      <xdr:col>2</xdr:col>
      <xdr:colOff>230256</xdr:colOff>
      <xdr:row>21</xdr:row>
      <xdr:rowOff>198781</xdr:rowOff>
    </xdr:from>
    <xdr:to>
      <xdr:col>2</xdr:col>
      <xdr:colOff>1234109</xdr:colOff>
      <xdr:row>23</xdr:row>
      <xdr:rowOff>48038</xdr:rowOff>
    </xdr:to>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735081" y="6028081"/>
          <a:ext cx="1003853" cy="249307"/>
        </a:xfrm>
        <a:prstGeom prst="rect">
          <a:avLst/>
        </a:prstGeom>
        <a:solidFill>
          <a:schemeClr val="accent5">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b="1">
              <a:latin typeface="Tahoma" panose="020B0604030504040204" pitchFamily="34" charset="0"/>
              <a:ea typeface="Tahoma" panose="020B0604030504040204" pitchFamily="34" charset="0"/>
              <a:cs typeface="Tahoma" panose="020B0604030504040204" pitchFamily="34" charset="0"/>
            </a:rPr>
            <a:t>Ihr Wert m²/h</a:t>
          </a:r>
        </a:p>
      </xdr:txBody>
    </xdr:sp>
    <xdr:clientData/>
  </xdr:twoCellAnchor>
  <xdr:twoCellAnchor>
    <xdr:from>
      <xdr:col>2</xdr:col>
      <xdr:colOff>795130</xdr:colOff>
      <xdr:row>11</xdr:row>
      <xdr:rowOff>16565</xdr:rowOff>
    </xdr:from>
    <xdr:to>
      <xdr:col>2</xdr:col>
      <xdr:colOff>1101586</xdr:colOff>
      <xdr:row>11</xdr:row>
      <xdr:rowOff>149087</xdr:rowOff>
    </xdr:to>
    <xdr:sp macro="" textlink="">
      <xdr:nvSpPr>
        <xdr:cNvPr id="5" name="Pfeil nach links 4">
          <a:extLst>
            <a:ext uri="{FF2B5EF4-FFF2-40B4-BE49-F238E27FC236}">
              <a16:creationId xmlns:a16="http://schemas.microsoft.com/office/drawing/2014/main" id="{00000000-0008-0000-0000-000005000000}"/>
            </a:ext>
          </a:extLst>
        </xdr:cNvPr>
        <xdr:cNvSpPr/>
      </xdr:nvSpPr>
      <xdr:spPr>
        <a:xfrm>
          <a:off x="1299955" y="2150165"/>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902804</xdr:colOff>
      <xdr:row>32</xdr:row>
      <xdr:rowOff>33130</xdr:rowOff>
    </xdr:from>
    <xdr:to>
      <xdr:col>2</xdr:col>
      <xdr:colOff>1209260</xdr:colOff>
      <xdr:row>32</xdr:row>
      <xdr:rowOff>165652</xdr:rowOff>
    </xdr:to>
    <xdr:sp macro="" textlink="">
      <xdr:nvSpPr>
        <xdr:cNvPr id="6" name="Pfeil nach links 5">
          <a:extLst>
            <a:ext uri="{FF2B5EF4-FFF2-40B4-BE49-F238E27FC236}">
              <a16:creationId xmlns:a16="http://schemas.microsoft.com/office/drawing/2014/main" id="{00000000-0008-0000-0000-000006000000}"/>
            </a:ext>
          </a:extLst>
        </xdr:cNvPr>
        <xdr:cNvSpPr/>
      </xdr:nvSpPr>
      <xdr:spPr>
        <a:xfrm>
          <a:off x="1407629" y="8234155"/>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1258957</xdr:colOff>
      <xdr:row>21</xdr:row>
      <xdr:rowOff>24848</xdr:rowOff>
    </xdr:from>
    <xdr:to>
      <xdr:col>2</xdr:col>
      <xdr:colOff>1565413</xdr:colOff>
      <xdr:row>21</xdr:row>
      <xdr:rowOff>157370</xdr:rowOff>
    </xdr:to>
    <xdr:sp macro="" textlink="">
      <xdr:nvSpPr>
        <xdr:cNvPr id="7" name="Pfeil nach links 6">
          <a:extLst>
            <a:ext uri="{FF2B5EF4-FFF2-40B4-BE49-F238E27FC236}">
              <a16:creationId xmlns:a16="http://schemas.microsoft.com/office/drawing/2014/main" id="{00000000-0008-0000-0000-000007000000}"/>
            </a:ext>
          </a:extLst>
        </xdr:cNvPr>
        <xdr:cNvSpPr/>
      </xdr:nvSpPr>
      <xdr:spPr>
        <a:xfrm>
          <a:off x="1763782" y="5854148"/>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1718329</xdr:colOff>
      <xdr:row>13</xdr:row>
      <xdr:rowOff>27403</xdr:rowOff>
    </xdr:from>
    <xdr:to>
      <xdr:col>2</xdr:col>
      <xdr:colOff>2026690</xdr:colOff>
      <xdr:row>13</xdr:row>
      <xdr:rowOff>154502</xdr:rowOff>
    </xdr:to>
    <xdr:sp macro="" textlink="">
      <xdr:nvSpPr>
        <xdr:cNvPr id="8" name="Pfeil nach links 7">
          <a:extLst>
            <a:ext uri="{FF2B5EF4-FFF2-40B4-BE49-F238E27FC236}">
              <a16:creationId xmlns:a16="http://schemas.microsoft.com/office/drawing/2014/main" id="{00000000-0008-0000-0000-000008000000}"/>
            </a:ext>
          </a:extLst>
        </xdr:cNvPr>
        <xdr:cNvSpPr/>
      </xdr:nvSpPr>
      <xdr:spPr>
        <a:xfrm>
          <a:off x="2240133" y="2702686"/>
          <a:ext cx="308361" cy="12709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1186319</xdr:colOff>
      <xdr:row>10</xdr:row>
      <xdr:rowOff>159275</xdr:rowOff>
    </xdr:from>
    <xdr:to>
      <xdr:col>2</xdr:col>
      <xdr:colOff>4932626</xdr:colOff>
      <xdr:row>12</xdr:row>
      <xdr:rowOff>28659</xdr:rowOff>
    </xdr:to>
    <xdr:sp macro="" textlink="">
      <xdr:nvSpPr>
        <xdr:cNvPr id="9" name="Textfeld 8">
          <a:extLst>
            <a:ext uri="{FF2B5EF4-FFF2-40B4-BE49-F238E27FC236}">
              <a16:creationId xmlns:a16="http://schemas.microsoft.com/office/drawing/2014/main" id="{00000000-0008-0000-0000-000009000000}"/>
            </a:ext>
          </a:extLst>
        </xdr:cNvPr>
        <xdr:cNvSpPr txBox="1"/>
      </xdr:nvSpPr>
      <xdr:spPr>
        <a:xfrm>
          <a:off x="1708123" y="2171949"/>
          <a:ext cx="3746307" cy="242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und Sie werden zur ersten Eingabe</a:t>
          </a:r>
          <a:r>
            <a:rPr lang="de-DE" sz="1000" baseline="0">
              <a:latin typeface="Arial" panose="020B0604020202020204" pitchFamily="34" charset="0"/>
              <a:cs typeface="Arial" panose="020B0604020202020204" pitchFamily="34" charset="0"/>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1639954</xdr:colOff>
      <xdr:row>20</xdr:row>
      <xdr:rowOff>292458</xdr:rowOff>
    </xdr:from>
    <xdr:to>
      <xdr:col>5</xdr:col>
      <xdr:colOff>87298</xdr:colOff>
      <xdr:row>22</xdr:row>
      <xdr:rowOff>93013</xdr:rowOff>
    </xdr:to>
    <xdr:sp macro="" textlink="">
      <xdr:nvSpPr>
        <xdr:cNvPr id="10" name="Textfeld 9">
          <a:extLst>
            <a:ext uri="{FF2B5EF4-FFF2-40B4-BE49-F238E27FC236}">
              <a16:creationId xmlns:a16="http://schemas.microsoft.com/office/drawing/2014/main" id="{00000000-0008-0000-0000-00000A000000}"/>
            </a:ext>
          </a:extLst>
        </xdr:cNvPr>
        <xdr:cNvSpPr txBox="1"/>
      </xdr:nvSpPr>
      <xdr:spPr>
        <a:xfrm>
          <a:off x="2161758" y="5659588"/>
          <a:ext cx="5421301" cy="347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18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1292086</xdr:colOff>
      <xdr:row>31</xdr:row>
      <xdr:rowOff>124239</xdr:rowOff>
    </xdr:from>
    <xdr:to>
      <xdr:col>2</xdr:col>
      <xdr:colOff>4986130</xdr:colOff>
      <xdr:row>33</xdr:row>
      <xdr:rowOff>57979</xdr:rowOff>
    </xdr:to>
    <xdr:sp macro="" textlink="">
      <xdr:nvSpPr>
        <xdr:cNvPr id="11" name="Textfeld 10">
          <a:extLst>
            <a:ext uri="{FF2B5EF4-FFF2-40B4-BE49-F238E27FC236}">
              <a16:creationId xmlns:a16="http://schemas.microsoft.com/office/drawing/2014/main" id="{00000000-0008-0000-0000-00000B000000}"/>
            </a:ext>
          </a:extLst>
        </xdr:cNvPr>
        <xdr:cNvSpPr txBox="1"/>
      </xdr:nvSpPr>
      <xdr:spPr>
        <a:xfrm>
          <a:off x="1796911" y="8163339"/>
          <a:ext cx="3694044" cy="267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902804</xdr:colOff>
      <xdr:row>41</xdr:row>
      <xdr:rowOff>33130</xdr:rowOff>
    </xdr:from>
    <xdr:to>
      <xdr:col>2</xdr:col>
      <xdr:colOff>1209260</xdr:colOff>
      <xdr:row>41</xdr:row>
      <xdr:rowOff>165652</xdr:rowOff>
    </xdr:to>
    <xdr:sp macro="" textlink="">
      <xdr:nvSpPr>
        <xdr:cNvPr id="13" name="Pfeil nach links 12">
          <a:extLst>
            <a:ext uri="{FF2B5EF4-FFF2-40B4-BE49-F238E27FC236}">
              <a16:creationId xmlns:a16="http://schemas.microsoft.com/office/drawing/2014/main" id="{00000000-0008-0000-0000-00000D000000}"/>
            </a:ext>
          </a:extLst>
        </xdr:cNvPr>
        <xdr:cNvSpPr/>
      </xdr:nvSpPr>
      <xdr:spPr>
        <a:xfrm>
          <a:off x="1407629" y="9596230"/>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1292085</xdr:colOff>
      <xdr:row>40</xdr:row>
      <xdr:rowOff>126144</xdr:rowOff>
    </xdr:from>
    <xdr:to>
      <xdr:col>3</xdr:col>
      <xdr:colOff>405846</xdr:colOff>
      <xdr:row>42</xdr:row>
      <xdr:rowOff>54169</xdr:rowOff>
    </xdr:to>
    <xdr:sp macro="" textlink="">
      <xdr:nvSpPr>
        <xdr:cNvPr id="14" name="Textfeld 13">
          <a:extLst>
            <a:ext uri="{FF2B5EF4-FFF2-40B4-BE49-F238E27FC236}">
              <a16:creationId xmlns:a16="http://schemas.microsoft.com/office/drawing/2014/main" id="{00000000-0008-0000-0000-00000E000000}"/>
            </a:ext>
          </a:extLst>
        </xdr:cNvPr>
        <xdr:cNvSpPr txBox="1"/>
      </xdr:nvSpPr>
      <xdr:spPr>
        <a:xfrm>
          <a:off x="1813889" y="9990731"/>
          <a:ext cx="3594653" cy="275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2352261</xdr:colOff>
      <xdr:row>37</xdr:row>
      <xdr:rowOff>24847</xdr:rowOff>
    </xdr:from>
    <xdr:to>
      <xdr:col>2</xdr:col>
      <xdr:colOff>2658717</xdr:colOff>
      <xdr:row>37</xdr:row>
      <xdr:rowOff>157369</xdr:rowOff>
    </xdr:to>
    <xdr:sp macro="" textlink="">
      <xdr:nvSpPr>
        <xdr:cNvPr id="15" name="Pfeil nach links 14">
          <a:extLst>
            <a:ext uri="{FF2B5EF4-FFF2-40B4-BE49-F238E27FC236}">
              <a16:creationId xmlns:a16="http://schemas.microsoft.com/office/drawing/2014/main" id="{00000000-0008-0000-0000-00000F000000}"/>
            </a:ext>
          </a:extLst>
        </xdr:cNvPr>
        <xdr:cNvSpPr/>
      </xdr:nvSpPr>
      <xdr:spPr>
        <a:xfrm>
          <a:off x="2857086" y="9035497"/>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2716696</xdr:colOff>
      <xdr:row>36</xdr:row>
      <xdr:rowOff>140804</xdr:rowOff>
    </xdr:from>
    <xdr:to>
      <xdr:col>4</xdr:col>
      <xdr:colOff>49696</xdr:colOff>
      <xdr:row>39</xdr:row>
      <xdr:rowOff>24848</xdr:rowOff>
    </xdr:to>
    <xdr:sp macro="" textlink="">
      <xdr:nvSpPr>
        <xdr:cNvPr id="16" name="Textfeld 15">
          <a:extLst>
            <a:ext uri="{FF2B5EF4-FFF2-40B4-BE49-F238E27FC236}">
              <a16:creationId xmlns:a16="http://schemas.microsoft.com/office/drawing/2014/main" id="{00000000-0008-0000-0000-000010000000}"/>
            </a:ext>
          </a:extLst>
        </xdr:cNvPr>
        <xdr:cNvSpPr txBox="1"/>
      </xdr:nvSpPr>
      <xdr:spPr>
        <a:xfrm>
          <a:off x="3221521" y="8989529"/>
          <a:ext cx="2581275" cy="369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um dorthin zu gelangen.</a:t>
          </a:r>
        </a:p>
      </xdr:txBody>
    </xdr:sp>
    <xdr:clientData/>
  </xdr:twoCellAnchor>
  <xdr:twoCellAnchor>
    <xdr:from>
      <xdr:col>2</xdr:col>
      <xdr:colOff>0</xdr:colOff>
      <xdr:row>12</xdr:row>
      <xdr:rowOff>0</xdr:rowOff>
    </xdr:from>
    <xdr:to>
      <xdr:col>2</xdr:col>
      <xdr:colOff>2667000</xdr:colOff>
      <xdr:row>12</xdr:row>
      <xdr:rowOff>281609</xdr:rowOff>
    </xdr:to>
    <xdr:sp macro="" textlink="">
      <xdr:nvSpPr>
        <xdr:cNvPr id="17" name="Textfeld 16">
          <a:extLst>
            <a:ext uri="{FF2B5EF4-FFF2-40B4-BE49-F238E27FC236}">
              <a16:creationId xmlns:a16="http://schemas.microsoft.com/office/drawing/2014/main" id="{00000000-0008-0000-0000-000011000000}"/>
            </a:ext>
          </a:extLst>
        </xdr:cNvPr>
        <xdr:cNvSpPr txBox="1"/>
      </xdr:nvSpPr>
      <xdr:spPr>
        <a:xfrm>
          <a:off x="504825" y="2305050"/>
          <a:ext cx="2667000" cy="281609"/>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16150</xdr:colOff>
      <xdr:row>14</xdr:row>
      <xdr:rowOff>16566</xdr:rowOff>
    </xdr:from>
    <xdr:to>
      <xdr:col>2</xdr:col>
      <xdr:colOff>2617304</xdr:colOff>
      <xdr:row>15</xdr:row>
      <xdr:rowOff>124240</xdr:rowOff>
    </xdr:to>
    <xdr:sp macro="" textlink="">
      <xdr:nvSpPr>
        <xdr:cNvPr id="18" name="Textfeld 17">
          <a:extLst>
            <a:ext uri="{FF2B5EF4-FFF2-40B4-BE49-F238E27FC236}">
              <a16:creationId xmlns:a16="http://schemas.microsoft.com/office/drawing/2014/main" id="{00000000-0008-0000-0000-000012000000}"/>
            </a:ext>
          </a:extLst>
        </xdr:cNvPr>
        <xdr:cNvSpPr txBox="1"/>
      </xdr:nvSpPr>
      <xdr:spPr>
        <a:xfrm>
          <a:off x="520975" y="2807391"/>
          <a:ext cx="2601154" cy="279124"/>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1</xdr:col>
      <xdr:colOff>405435</xdr:colOff>
      <xdr:row>33</xdr:row>
      <xdr:rowOff>44727</xdr:rowOff>
    </xdr:from>
    <xdr:to>
      <xdr:col>2</xdr:col>
      <xdr:colOff>2551044</xdr:colOff>
      <xdr:row>35</xdr:row>
      <xdr:rowOff>44727</xdr:rowOff>
    </xdr:to>
    <xdr:sp macro="" textlink="">
      <xdr:nvSpPr>
        <xdr:cNvPr id="19" name="Textfeld 18">
          <a:extLst>
            <a:ext uri="{FF2B5EF4-FFF2-40B4-BE49-F238E27FC236}">
              <a16:creationId xmlns:a16="http://schemas.microsoft.com/office/drawing/2014/main" id="{00000000-0008-0000-0000-000013000000}"/>
            </a:ext>
          </a:extLst>
        </xdr:cNvPr>
        <xdr:cNvSpPr txBox="1"/>
      </xdr:nvSpPr>
      <xdr:spPr>
        <a:xfrm>
          <a:off x="500685" y="8417202"/>
          <a:ext cx="2555184" cy="276225"/>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0</xdr:colOff>
      <xdr:row>42</xdr:row>
      <xdr:rowOff>49695</xdr:rowOff>
    </xdr:from>
    <xdr:to>
      <xdr:col>2</xdr:col>
      <xdr:colOff>2575891</xdr:colOff>
      <xdr:row>44</xdr:row>
      <xdr:rowOff>0</xdr:rowOff>
    </xdr:to>
    <xdr:sp macro="" textlink="">
      <xdr:nvSpPr>
        <xdr:cNvPr id="20" name="Textfeld 19">
          <a:extLst>
            <a:ext uri="{FF2B5EF4-FFF2-40B4-BE49-F238E27FC236}">
              <a16:creationId xmlns:a16="http://schemas.microsoft.com/office/drawing/2014/main" id="{00000000-0008-0000-0000-000014000000}"/>
            </a:ext>
          </a:extLst>
        </xdr:cNvPr>
        <xdr:cNvSpPr txBox="1"/>
      </xdr:nvSpPr>
      <xdr:spPr>
        <a:xfrm>
          <a:off x="504825" y="9774720"/>
          <a:ext cx="2575891" cy="274155"/>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1274361</xdr:colOff>
      <xdr:row>21</xdr:row>
      <xdr:rowOff>200687</xdr:rowOff>
    </xdr:from>
    <xdr:to>
      <xdr:col>3</xdr:col>
      <xdr:colOff>538369</xdr:colOff>
      <xdr:row>23</xdr:row>
      <xdr:rowOff>57482</xdr:rowOff>
    </xdr:to>
    <xdr:sp macro="" textlink="">
      <xdr:nvSpPr>
        <xdr:cNvPr id="21" name="Textfeld 20">
          <a:extLst>
            <a:ext uri="{FF2B5EF4-FFF2-40B4-BE49-F238E27FC236}">
              <a16:creationId xmlns:a16="http://schemas.microsoft.com/office/drawing/2014/main" id="{00000000-0008-0000-0000-000015000000}"/>
            </a:ext>
          </a:extLst>
        </xdr:cNvPr>
        <xdr:cNvSpPr txBox="1"/>
      </xdr:nvSpPr>
      <xdr:spPr>
        <a:xfrm>
          <a:off x="1796165" y="6205578"/>
          <a:ext cx="3744900" cy="26264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pPr>
            <a:lnSpc>
              <a:spcPts val="1100"/>
            </a:lnSpc>
          </a:pPr>
          <a:r>
            <a:rPr lang="de-DE" sz="1000" b="1">
              <a:latin typeface="Tahoma" panose="020B0604030504040204" pitchFamily="34" charset="0"/>
              <a:ea typeface="Tahoma" panose="020B0604030504040204" pitchFamily="34" charset="0"/>
              <a:cs typeface="Tahoma" panose="020B0604030504040204" pitchFamily="34" charset="0"/>
            </a:rPr>
            <a:t>füllen Sie bitte alle gelben Felder aus, die nicht mit n. v. gekennzeichnet sind</a:t>
          </a:r>
        </a:p>
      </xdr:txBody>
    </xdr:sp>
    <xdr:clientData/>
  </xdr:twoCellAnchor>
  <xdr:twoCellAnchor editAs="oneCell">
    <xdr:from>
      <xdr:col>2</xdr:col>
      <xdr:colOff>4803439</xdr:colOff>
      <xdr:row>1</xdr:row>
      <xdr:rowOff>162136</xdr:rowOff>
    </xdr:from>
    <xdr:to>
      <xdr:col>3</xdr:col>
      <xdr:colOff>931181</xdr:colOff>
      <xdr:row>3</xdr:row>
      <xdr:rowOff>170502</xdr:rowOff>
    </xdr:to>
    <xdr:pic>
      <xdr:nvPicPr>
        <xdr:cNvPr id="25" name="Grafik 24">
          <a:extLst>
            <a:ext uri="{FF2B5EF4-FFF2-40B4-BE49-F238E27FC236}">
              <a16:creationId xmlns:a16="http://schemas.microsoft.com/office/drawing/2014/main" id="{F1773CB9-992C-4421-B0C2-6BF7332CB04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25243" y="336071"/>
          <a:ext cx="1843405" cy="733425"/>
        </a:xfrm>
        <a:prstGeom prst="rect">
          <a:avLst/>
        </a:prstGeom>
        <a:noFill/>
        <a:ln>
          <a:noFill/>
        </a:ln>
      </xdr:spPr>
    </xdr:pic>
    <xdr:clientData/>
  </xdr:twoCellAnchor>
  <xdr:twoCellAnchor>
    <xdr:from>
      <xdr:col>2</xdr:col>
      <xdr:colOff>1217543</xdr:colOff>
      <xdr:row>47</xdr:row>
      <xdr:rowOff>33131</xdr:rowOff>
    </xdr:from>
    <xdr:to>
      <xdr:col>2</xdr:col>
      <xdr:colOff>1525904</xdr:colOff>
      <xdr:row>47</xdr:row>
      <xdr:rowOff>167558</xdr:rowOff>
    </xdr:to>
    <xdr:sp macro="" textlink="">
      <xdr:nvSpPr>
        <xdr:cNvPr id="26" name="Pfeil nach links 12">
          <a:extLst>
            <a:ext uri="{FF2B5EF4-FFF2-40B4-BE49-F238E27FC236}">
              <a16:creationId xmlns:a16="http://schemas.microsoft.com/office/drawing/2014/main" id="{84FAF3D0-38ED-44A6-AEE7-C3451BAB5359}"/>
            </a:ext>
          </a:extLst>
        </xdr:cNvPr>
        <xdr:cNvSpPr/>
      </xdr:nvSpPr>
      <xdr:spPr>
        <a:xfrm>
          <a:off x="1739347" y="10502348"/>
          <a:ext cx="308361" cy="13442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1656522</xdr:colOff>
      <xdr:row>46</xdr:row>
      <xdr:rowOff>24848</xdr:rowOff>
    </xdr:from>
    <xdr:to>
      <xdr:col>2</xdr:col>
      <xdr:colOff>5254985</xdr:colOff>
      <xdr:row>48</xdr:row>
      <xdr:rowOff>61209</xdr:rowOff>
    </xdr:to>
    <xdr:sp macro="" textlink="">
      <xdr:nvSpPr>
        <xdr:cNvPr id="28" name="Textfeld 27">
          <a:extLst>
            <a:ext uri="{FF2B5EF4-FFF2-40B4-BE49-F238E27FC236}">
              <a16:creationId xmlns:a16="http://schemas.microsoft.com/office/drawing/2014/main" id="{98863C2B-BDFA-4A10-A213-8742AED8832B}"/>
            </a:ext>
          </a:extLst>
        </xdr:cNvPr>
        <xdr:cNvSpPr txBox="1"/>
      </xdr:nvSpPr>
      <xdr:spPr>
        <a:xfrm>
          <a:off x="2178326" y="10436087"/>
          <a:ext cx="3598463" cy="268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2078935</xdr:colOff>
      <xdr:row>13</xdr:row>
      <xdr:rowOff>8283</xdr:rowOff>
    </xdr:from>
    <xdr:to>
      <xdr:col>5</xdr:col>
      <xdr:colOff>526279</xdr:colOff>
      <xdr:row>14</xdr:row>
      <xdr:rowOff>133102</xdr:rowOff>
    </xdr:to>
    <xdr:sp macro="" textlink="">
      <xdr:nvSpPr>
        <xdr:cNvPr id="24" name="Textfeld 23">
          <a:extLst>
            <a:ext uri="{FF2B5EF4-FFF2-40B4-BE49-F238E27FC236}">
              <a16:creationId xmlns:a16="http://schemas.microsoft.com/office/drawing/2014/main" id="{9E97DC50-BED6-482A-A64D-B65A29AC101A}"/>
            </a:ext>
          </a:extLst>
        </xdr:cNvPr>
        <xdr:cNvSpPr txBox="1"/>
      </xdr:nvSpPr>
      <xdr:spPr>
        <a:xfrm>
          <a:off x="2600739" y="2683566"/>
          <a:ext cx="5421301" cy="356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18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85725</xdr:colOff>
      <xdr:row>0</xdr:row>
      <xdr:rowOff>0</xdr:rowOff>
    </xdr:from>
    <xdr:to>
      <xdr:col>8</xdr:col>
      <xdr:colOff>1047115</xdr:colOff>
      <xdr:row>3</xdr:row>
      <xdr:rowOff>169545</xdr:rowOff>
    </xdr:to>
    <xdr:pic>
      <xdr:nvPicPr>
        <xdr:cNvPr id="4" name="Grafik 3">
          <a:extLst>
            <a:ext uri="{FF2B5EF4-FFF2-40B4-BE49-F238E27FC236}">
              <a16:creationId xmlns:a16="http://schemas.microsoft.com/office/drawing/2014/main" id="{D9076979-5D41-4683-A17D-90B6E94D59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01175" y="0"/>
          <a:ext cx="1839595" cy="72009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78740</xdr:colOff>
      <xdr:row>0</xdr:row>
      <xdr:rowOff>15875</xdr:rowOff>
    </xdr:from>
    <xdr:to>
      <xdr:col>3</xdr:col>
      <xdr:colOff>1923415</xdr:colOff>
      <xdr:row>3</xdr:row>
      <xdr:rowOff>263525</xdr:rowOff>
    </xdr:to>
    <xdr:pic>
      <xdr:nvPicPr>
        <xdr:cNvPr id="4" name="Grafik 3">
          <a:extLst>
            <a:ext uri="{FF2B5EF4-FFF2-40B4-BE49-F238E27FC236}">
              <a16:creationId xmlns:a16="http://schemas.microsoft.com/office/drawing/2014/main" id="{7CBEE56B-DCBF-4931-B9DB-A31CB894F0A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6365" y="15875"/>
          <a:ext cx="1854200" cy="7239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3546860</xdr:colOff>
      <xdr:row>0</xdr:row>
      <xdr:rowOff>49696</xdr:rowOff>
    </xdr:from>
    <xdr:to>
      <xdr:col>2</xdr:col>
      <xdr:colOff>5403600</xdr:colOff>
      <xdr:row>1</xdr:row>
      <xdr:rowOff>293205</xdr:rowOff>
    </xdr:to>
    <xdr:pic>
      <xdr:nvPicPr>
        <xdr:cNvPr id="5" name="Grafik 4">
          <a:extLst>
            <a:ext uri="{FF2B5EF4-FFF2-40B4-BE49-F238E27FC236}">
              <a16:creationId xmlns:a16="http://schemas.microsoft.com/office/drawing/2014/main" id="{8E84454E-01A8-48C2-9F36-20F94DE20C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78534" y="49696"/>
          <a:ext cx="1856740" cy="7239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457200</xdr:colOff>
      <xdr:row>0</xdr:row>
      <xdr:rowOff>9525</xdr:rowOff>
    </xdr:from>
    <xdr:to>
      <xdr:col>6</xdr:col>
      <xdr:colOff>879475</xdr:colOff>
      <xdr:row>2</xdr:row>
      <xdr:rowOff>209550</xdr:rowOff>
    </xdr:to>
    <xdr:pic>
      <xdr:nvPicPr>
        <xdr:cNvPr id="4" name="Grafik 3">
          <a:extLst>
            <a:ext uri="{FF2B5EF4-FFF2-40B4-BE49-F238E27FC236}">
              <a16:creationId xmlns:a16="http://schemas.microsoft.com/office/drawing/2014/main" id="{19F203B0-D0C0-4379-9268-FA51B3E95AB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10800" y="9525"/>
          <a:ext cx="1847215" cy="72199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1047750</xdr:colOff>
      <xdr:row>0</xdr:row>
      <xdr:rowOff>0</xdr:rowOff>
    </xdr:from>
    <xdr:to>
      <xdr:col>6</xdr:col>
      <xdr:colOff>2893060</xdr:colOff>
      <xdr:row>0</xdr:row>
      <xdr:rowOff>721995</xdr:rowOff>
    </xdr:to>
    <xdr:pic>
      <xdr:nvPicPr>
        <xdr:cNvPr id="4" name="Grafik 3">
          <a:extLst>
            <a:ext uri="{FF2B5EF4-FFF2-40B4-BE49-F238E27FC236}">
              <a16:creationId xmlns:a16="http://schemas.microsoft.com/office/drawing/2014/main" id="{982A5B62-7476-41E7-A32F-046886B4EB2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91600" y="0"/>
          <a:ext cx="1845310" cy="72199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466976</xdr:colOff>
      <xdr:row>0</xdr:row>
      <xdr:rowOff>11907</xdr:rowOff>
    </xdr:from>
    <xdr:to>
      <xdr:col>17</xdr:col>
      <xdr:colOff>654873</xdr:colOff>
      <xdr:row>4</xdr:row>
      <xdr:rowOff>27859</xdr:rowOff>
    </xdr:to>
    <xdr:pic>
      <xdr:nvPicPr>
        <xdr:cNvPr id="4" name="Grafik 3">
          <a:extLst>
            <a:ext uri="{FF2B5EF4-FFF2-40B4-BE49-F238E27FC236}">
              <a16:creationId xmlns:a16="http://schemas.microsoft.com/office/drawing/2014/main" id="{E86B6B5A-D9D2-4C1F-BAB4-EA085E9260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552820" y="11907"/>
          <a:ext cx="1830959" cy="730327"/>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16</xdr:col>
      <xdr:colOff>28575</xdr:colOff>
      <xdr:row>0</xdr:row>
      <xdr:rowOff>0</xdr:rowOff>
    </xdr:from>
    <xdr:to>
      <xdr:col>17</xdr:col>
      <xdr:colOff>742315</xdr:colOff>
      <xdr:row>3</xdr:row>
      <xdr:rowOff>173355</xdr:rowOff>
    </xdr:to>
    <xdr:pic>
      <xdr:nvPicPr>
        <xdr:cNvPr id="4" name="Grafik 3">
          <a:extLst>
            <a:ext uri="{FF2B5EF4-FFF2-40B4-BE49-F238E27FC236}">
              <a16:creationId xmlns:a16="http://schemas.microsoft.com/office/drawing/2014/main" id="{23920E99-44AE-47DE-8E86-D2F5568FC09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30675" y="0"/>
          <a:ext cx="1841500" cy="72009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866775</xdr:colOff>
      <xdr:row>0</xdr:row>
      <xdr:rowOff>0</xdr:rowOff>
    </xdr:from>
    <xdr:to>
      <xdr:col>17</xdr:col>
      <xdr:colOff>740410</xdr:colOff>
      <xdr:row>3</xdr:row>
      <xdr:rowOff>173355</xdr:rowOff>
    </xdr:to>
    <xdr:pic>
      <xdr:nvPicPr>
        <xdr:cNvPr id="3" name="Grafik 2">
          <a:extLst>
            <a:ext uri="{FF2B5EF4-FFF2-40B4-BE49-F238E27FC236}">
              <a16:creationId xmlns:a16="http://schemas.microsoft.com/office/drawing/2014/main" id="{9D831B75-DAEA-457B-99A2-1650A142D40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01925" y="0"/>
          <a:ext cx="1841500" cy="72009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51209</xdr:colOff>
      <xdr:row>0</xdr:row>
      <xdr:rowOff>0</xdr:rowOff>
    </xdr:from>
    <xdr:to>
      <xdr:col>17</xdr:col>
      <xdr:colOff>777526</xdr:colOff>
      <xdr:row>3</xdr:row>
      <xdr:rowOff>172740</xdr:rowOff>
    </xdr:to>
    <xdr:pic>
      <xdr:nvPicPr>
        <xdr:cNvPr id="4" name="Grafik 3">
          <a:extLst>
            <a:ext uri="{FF2B5EF4-FFF2-40B4-BE49-F238E27FC236}">
              <a16:creationId xmlns:a16="http://schemas.microsoft.com/office/drawing/2014/main" id="{1AA01AFA-C1C6-4EE0-9755-3F8675181BA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578870" y="0"/>
          <a:ext cx="1843405" cy="72580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809625</xdr:colOff>
      <xdr:row>0</xdr:row>
      <xdr:rowOff>0</xdr:rowOff>
    </xdr:from>
    <xdr:to>
      <xdr:col>8</xdr:col>
      <xdr:colOff>892810</xdr:colOff>
      <xdr:row>3</xdr:row>
      <xdr:rowOff>129540</xdr:rowOff>
    </xdr:to>
    <xdr:pic>
      <xdr:nvPicPr>
        <xdr:cNvPr id="4" name="Grafik 3">
          <a:extLst>
            <a:ext uri="{FF2B5EF4-FFF2-40B4-BE49-F238E27FC236}">
              <a16:creationId xmlns:a16="http://schemas.microsoft.com/office/drawing/2014/main" id="{3FDD5E11-E788-4972-8EFD-4009CEA5A2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44000" y="0"/>
          <a:ext cx="1845310" cy="7239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0/6503/Ausschreibungen/Ausschreibung%200015_WWO_66_01_VHH/2.0%20Raumbuch%20f.%20Angebot%20m.%20Richtwertf.%20VHH%20Stand%2013.04.20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650/6503/Ausschreibungen/Ausschreibung%20durch%20Dr.%20Knoll/9.%20Grp.%205%20Unterlagen%20f&#252;r%20die%20Umsetzung/Entwurf%20Kalkulationsdatei%20Projekt%2016.969%20Stadt%20Kassel%2005.04.2018.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egenbauer.de\dfs_stamm\Users\schoeffl\AppData\Roaming\Microsoft\Excel\1.0%20Vorlage%20f&#252;r%20Raumbuch,%20Kalkulation%20VWO%20f%20(version%201).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ntern.stadt-kassel.de\home\650\6503\Vergaberecht%20ab%2018.04.2016\Vorlage%20f&#252;r%20Ausschreibung%20Stand%20XX.XX.XXXX\2.0%20Entwurf%20Kalkulationsdatei%20Projekt%2016.969%20Stadt%20Kassel%2014.03.2018_funktionsp.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650/6503/Vergaberecht%20ab%2018.04.2016/Vorlage%20f&#252;r%20Ausschreibung%20Stand%20XX.XX.XXXX/2.0%20Entwurf%20Kalkulationsdatei%20Projekt%2016.969%20Stadt%20Kassel%2014.03.2018_funktionsp.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rbeitungshinweise"/>
      <sheetName val="1.1 Stammdaten"/>
      <sheetName val="1.2 Stundenverrechnungssatz"/>
      <sheetName val="2.1 Leistungsrichtwerte"/>
      <sheetName val="3.1 Raumbuch"/>
      <sheetName val="4.1 Regiearbeiten"/>
      <sheetName val="5.1. Glasreinigung"/>
      <sheetName val="Tabelle1"/>
      <sheetName val="Tabelle2"/>
      <sheetName val="Tabelle3"/>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sheetData sheetId="1">
        <row r="6">
          <cell r="C6" t="str">
            <v>Ausschreibung der Gebäudereinigung</v>
          </cell>
        </row>
        <row r="7">
          <cell r="C7" t="str">
            <v>16.969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rbeitungshinweise"/>
      <sheetName val="1.1 Stammdaten"/>
      <sheetName val="1.2 Stundenverrechnungssatz"/>
      <sheetName val="2.1 Leistungsrichtwerte"/>
      <sheetName val="3.1 Raumbuch"/>
      <sheetName val="4.1 Regiearbeiten"/>
      <sheetName val="5.1 Grundreinigung"/>
      <sheetName val="6.1 Angebotssummen"/>
      <sheetName val="Tabelle1"/>
      <sheetName val="Tabelle2"/>
      <sheetName val="Tabelle3"/>
    </sheetNames>
    <sheetDataSet>
      <sheetData sheetId="0"/>
      <sheetData sheetId="1"/>
      <sheetData sheetId="2">
        <row r="33">
          <cell r="B33">
            <v>1.19885</v>
          </cell>
        </row>
      </sheetData>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refreshError="1"/>
      <sheetData sheetId="1" refreshError="1"/>
      <sheetData sheetId="2" refreshError="1">
        <row r="53">
          <cell r="D53">
            <v>17.510000000000002</v>
          </cell>
          <cell r="F53">
            <v>10.31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tabColor rgb="FF00B050"/>
    <pageSetUpPr fitToPage="1"/>
  </sheetPr>
  <dimension ref="A1:IW80"/>
  <sheetViews>
    <sheetView showGridLines="0" tabSelected="1" zoomScale="115" zoomScaleNormal="115" zoomScaleSheetLayoutView="145" workbookViewId="0">
      <pane ySplit="4" topLeftCell="A5" activePane="bottomLeft" state="frozen"/>
      <selection activeCell="K28" sqref="K28"/>
      <selection pane="bottomLeft" activeCell="C6" sqref="C6"/>
    </sheetView>
  </sheetViews>
  <sheetFormatPr baseColWidth="10" defaultColWidth="11.44140625" defaultRowHeight="13.2" x14ac:dyDescent="0.25"/>
  <cols>
    <col min="1" max="1" width="1.44140625" style="4" customWidth="1"/>
    <col min="2" max="2" width="6.109375" style="4" customWidth="1"/>
    <col min="3" max="3" width="83.44140625" style="4" customWidth="1"/>
    <col min="4" max="4" width="14.5546875" style="4" customWidth="1"/>
    <col min="5" max="5" width="3.5546875" style="4" customWidth="1"/>
    <col min="6" max="26" width="11.44140625" style="5"/>
    <col min="27" max="16384" width="11.44140625" style="4"/>
  </cols>
  <sheetData>
    <row r="1" spans="1:4" x14ac:dyDescent="0.25">
      <c r="A1" s="102"/>
      <c r="B1" s="102"/>
      <c r="C1" s="102"/>
      <c r="D1" s="102"/>
    </row>
    <row r="2" spans="1:4" ht="26.25" customHeight="1" x14ac:dyDescent="0.25">
      <c r="A2" s="103"/>
      <c r="B2" s="104"/>
      <c r="C2" s="103"/>
      <c r="D2" s="103"/>
    </row>
    <row r="3" spans="1:4" ht="32.4" customHeight="1" x14ac:dyDescent="0.25">
      <c r="A3" s="103"/>
      <c r="B3" s="103"/>
      <c r="C3" s="103"/>
      <c r="D3" s="103"/>
    </row>
    <row r="4" spans="1:4" ht="30" customHeight="1" x14ac:dyDescent="0.25">
      <c r="A4" s="103"/>
      <c r="B4" s="105"/>
      <c r="C4" s="102"/>
      <c r="D4" s="102"/>
    </row>
    <row r="5" spans="1:4" ht="6" customHeight="1" x14ac:dyDescent="0.25">
      <c r="A5" s="103"/>
      <c r="B5" s="105"/>
      <c r="C5" s="106"/>
      <c r="D5" s="106"/>
    </row>
    <row r="6" spans="1:4" ht="13.8" x14ac:dyDescent="0.25">
      <c r="A6" s="103"/>
      <c r="B6" s="105"/>
      <c r="C6" s="107" t="s">
        <v>182</v>
      </c>
      <c r="D6" s="107"/>
    </row>
    <row r="7" spans="1:4" ht="6" customHeight="1" x14ac:dyDescent="0.25">
      <c r="A7" s="103"/>
      <c r="B7" s="105"/>
      <c r="C7" s="107"/>
      <c r="D7" s="107"/>
    </row>
    <row r="8" spans="1:4" ht="26.4" customHeight="1" x14ac:dyDescent="0.25">
      <c r="A8" s="103"/>
      <c r="B8" s="105"/>
      <c r="C8" s="366" t="s">
        <v>453</v>
      </c>
      <c r="D8" s="366"/>
    </row>
    <row r="9" spans="1:4" ht="6" customHeight="1" x14ac:dyDescent="0.25">
      <c r="A9" s="103"/>
      <c r="B9" s="105"/>
      <c r="C9" s="102"/>
      <c r="D9" s="102"/>
    </row>
    <row r="10" spans="1:4" ht="28.8" customHeight="1" x14ac:dyDescent="0.25">
      <c r="A10" s="103"/>
      <c r="B10" s="105"/>
      <c r="C10" s="340" t="s">
        <v>506</v>
      </c>
      <c r="D10" s="102"/>
    </row>
    <row r="11" spans="1:4" ht="15.6" customHeight="1" x14ac:dyDescent="0.25">
      <c r="A11" s="103"/>
      <c r="B11" s="108" t="s">
        <v>63</v>
      </c>
      <c r="C11" s="105" t="s">
        <v>102</v>
      </c>
      <c r="D11" s="105"/>
    </row>
    <row r="12" spans="1:4" ht="13.2" customHeight="1" x14ac:dyDescent="0.25">
      <c r="A12" s="103"/>
      <c r="B12" s="109" t="s">
        <v>100</v>
      </c>
      <c r="C12" s="2" t="s">
        <v>111</v>
      </c>
      <c r="D12" s="2"/>
    </row>
    <row r="13" spans="1:4" ht="24.6" customHeight="1" x14ac:dyDescent="0.25">
      <c r="A13" s="103"/>
      <c r="B13" s="109"/>
      <c r="C13" s="2"/>
      <c r="D13" s="2"/>
    </row>
    <row r="14" spans="1:4" ht="18" customHeight="1" x14ac:dyDescent="0.25">
      <c r="A14" s="103"/>
      <c r="B14" s="109" t="s">
        <v>101</v>
      </c>
      <c r="C14" s="2" t="s">
        <v>18</v>
      </c>
      <c r="D14" s="2"/>
    </row>
    <row r="15" spans="1:4" ht="13.5" customHeight="1" x14ac:dyDescent="0.25">
      <c r="A15" s="103"/>
      <c r="B15" s="102"/>
      <c r="C15" s="102"/>
      <c r="D15" s="102"/>
    </row>
    <row r="16" spans="1:4" ht="10.5" customHeight="1" x14ac:dyDescent="0.25">
      <c r="A16" s="103"/>
      <c r="B16" s="102"/>
      <c r="C16" s="102"/>
      <c r="D16" s="102"/>
    </row>
    <row r="17" spans="1:8" ht="44.4" customHeight="1" x14ac:dyDescent="0.25">
      <c r="A17" s="103"/>
      <c r="B17" s="109" t="s">
        <v>117</v>
      </c>
      <c r="C17" s="366" t="s">
        <v>490</v>
      </c>
      <c r="D17" s="366"/>
    </row>
    <row r="18" spans="1:8" ht="86.4" customHeight="1" x14ac:dyDescent="0.25">
      <c r="A18" s="103"/>
      <c r="B18" s="109" t="s">
        <v>118</v>
      </c>
      <c r="C18" s="366" t="s">
        <v>502</v>
      </c>
      <c r="D18" s="366"/>
    </row>
    <row r="19" spans="1:8" ht="28.5" customHeight="1" x14ac:dyDescent="0.25">
      <c r="A19" s="103"/>
      <c r="B19" s="109"/>
      <c r="C19" s="105" t="s">
        <v>491</v>
      </c>
      <c r="D19" s="105"/>
    </row>
    <row r="20" spans="1:8" ht="31.8" customHeight="1" x14ac:dyDescent="0.25">
      <c r="A20" s="103"/>
      <c r="B20" s="109" t="s">
        <v>183</v>
      </c>
      <c r="C20" s="110" t="s">
        <v>492</v>
      </c>
      <c r="D20" s="111"/>
    </row>
    <row r="21" spans="1:8" ht="24.6" customHeight="1" x14ac:dyDescent="0.25">
      <c r="A21" s="103"/>
      <c r="B21" s="114" t="s">
        <v>64</v>
      </c>
      <c r="C21" s="103" t="s">
        <v>105</v>
      </c>
      <c r="D21" s="105"/>
    </row>
    <row r="22" spans="1:8" ht="18" customHeight="1" x14ac:dyDescent="0.25">
      <c r="A22" s="103"/>
      <c r="B22" s="109" t="s">
        <v>103</v>
      </c>
      <c r="C22" s="112" t="s">
        <v>104</v>
      </c>
      <c r="D22" s="112"/>
    </row>
    <row r="23" spans="1:8" ht="13.5" customHeight="1" x14ac:dyDescent="0.25">
      <c r="A23" s="103"/>
      <c r="B23" s="109"/>
      <c r="C23" s="105" t="s">
        <v>106</v>
      </c>
      <c r="D23" s="105"/>
    </row>
    <row r="24" spans="1:8" ht="18.75" customHeight="1" x14ac:dyDescent="0.25">
      <c r="A24" s="103"/>
      <c r="B24" s="105"/>
      <c r="C24" s="113"/>
      <c r="D24" s="113"/>
    </row>
    <row r="25" spans="1:8" ht="13.2" customHeight="1" x14ac:dyDescent="0.25">
      <c r="A25" s="103"/>
      <c r="B25" s="114" t="s">
        <v>65</v>
      </c>
      <c r="C25" s="94" t="s">
        <v>107</v>
      </c>
      <c r="D25" s="94"/>
      <c r="H25" s="95"/>
    </row>
    <row r="26" spans="1:8" x14ac:dyDescent="0.25">
      <c r="A26" s="103"/>
      <c r="B26" s="109" t="s">
        <v>108</v>
      </c>
      <c r="C26" s="115" t="s">
        <v>109</v>
      </c>
      <c r="D26" s="113"/>
    </row>
    <row r="27" spans="1:8" ht="13.8" customHeight="1" x14ac:dyDescent="0.25">
      <c r="A27" s="103"/>
      <c r="B27" s="109"/>
      <c r="C27" s="116" t="s">
        <v>493</v>
      </c>
      <c r="D27" s="94"/>
    </row>
    <row r="28" spans="1:8" x14ac:dyDescent="0.25">
      <c r="A28" s="103"/>
      <c r="B28" s="109"/>
      <c r="C28" s="94" t="s">
        <v>494</v>
      </c>
      <c r="D28" s="94"/>
    </row>
    <row r="29" spans="1:8" x14ac:dyDescent="0.25">
      <c r="A29" s="103"/>
      <c r="B29" s="109"/>
      <c r="C29" s="113"/>
      <c r="D29" s="113"/>
    </row>
    <row r="30" spans="1:8" ht="36" customHeight="1" x14ac:dyDescent="0.25">
      <c r="A30" s="103"/>
      <c r="B30" s="109" t="s">
        <v>112</v>
      </c>
      <c r="C30" s="366" t="s">
        <v>189</v>
      </c>
      <c r="D30" s="366"/>
    </row>
    <row r="31" spans="1:8" ht="5.25" customHeight="1" x14ac:dyDescent="0.25">
      <c r="A31" s="103"/>
      <c r="B31" s="102"/>
      <c r="C31" s="102"/>
      <c r="D31" s="102"/>
    </row>
    <row r="32" spans="1:8" x14ac:dyDescent="0.25">
      <c r="A32" s="103"/>
      <c r="B32" s="114">
        <v>4</v>
      </c>
      <c r="C32" s="105" t="s">
        <v>105</v>
      </c>
      <c r="D32" s="105"/>
    </row>
    <row r="33" spans="1:257" ht="13.5" customHeight="1" x14ac:dyDescent="0.25">
      <c r="A33" s="103"/>
      <c r="B33" s="109" t="s">
        <v>116</v>
      </c>
      <c r="C33" s="117" t="s">
        <v>66</v>
      </c>
      <c r="D33" s="117"/>
    </row>
    <row r="34" spans="1:257" ht="9" customHeight="1" x14ac:dyDescent="0.25">
      <c r="A34" s="103"/>
      <c r="B34" s="105"/>
      <c r="C34" s="105"/>
      <c r="D34" s="105"/>
    </row>
    <row r="35" spans="1:257" s="5" customFormat="1" x14ac:dyDescent="0.25">
      <c r="A35" s="103"/>
      <c r="B35" s="102"/>
      <c r="C35" s="102"/>
      <c r="D35" s="102"/>
      <c r="E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row>
    <row r="36" spans="1:257" s="5" customFormat="1" ht="15.75" customHeight="1" x14ac:dyDescent="0.25">
      <c r="A36" s="103"/>
      <c r="B36" s="102"/>
      <c r="C36" s="102" t="s">
        <v>501</v>
      </c>
      <c r="D36" s="102"/>
      <c r="E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row>
    <row r="37" spans="1:257" s="5" customFormat="1" x14ac:dyDescent="0.25">
      <c r="A37" s="103"/>
      <c r="B37" s="102"/>
      <c r="C37" s="102" t="s">
        <v>454</v>
      </c>
      <c r="D37" s="102"/>
      <c r="E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row>
    <row r="38" spans="1:257" s="5" customFormat="1" x14ac:dyDescent="0.25">
      <c r="A38" s="103"/>
      <c r="B38" s="102"/>
      <c r="C38" s="6" t="s">
        <v>123</v>
      </c>
      <c r="D38" s="6"/>
      <c r="E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row>
    <row r="39" spans="1:257" s="5" customFormat="1" x14ac:dyDescent="0.25">
      <c r="A39" s="103"/>
      <c r="B39" s="102"/>
      <c r="C39" s="7" t="s">
        <v>124</v>
      </c>
      <c r="D39" s="7"/>
      <c r="E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row>
    <row r="40" spans="1:257" s="5" customFormat="1" ht="5.25" customHeight="1" x14ac:dyDescent="0.25">
      <c r="A40" s="103"/>
      <c r="B40" s="102"/>
      <c r="C40" s="102"/>
      <c r="D40" s="102"/>
      <c r="E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row>
    <row r="41" spans="1:257" s="5" customFormat="1" x14ac:dyDescent="0.25">
      <c r="A41" s="102"/>
      <c r="B41" s="114">
        <v>5</v>
      </c>
      <c r="C41" s="105" t="s">
        <v>105</v>
      </c>
      <c r="D41" s="105"/>
      <c r="E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row>
    <row r="42" spans="1:257" s="5" customFormat="1" x14ac:dyDescent="0.25">
      <c r="A42" s="102"/>
      <c r="B42" s="109" t="s">
        <v>127</v>
      </c>
      <c r="C42" s="118" t="s">
        <v>131</v>
      </c>
      <c r="D42" s="118"/>
      <c r="E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row>
    <row r="43" spans="1:257" s="5" customFormat="1" x14ac:dyDescent="0.25">
      <c r="A43" s="102"/>
      <c r="B43" s="105"/>
      <c r="C43" s="105"/>
      <c r="D43" s="105"/>
      <c r="E43" s="4"/>
      <c r="G43" s="8"/>
      <c r="H43" s="8"/>
      <c r="I43" s="8"/>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row>
    <row r="44" spans="1:257" s="5" customFormat="1" x14ac:dyDescent="0.25">
      <c r="A44" s="102"/>
      <c r="B44" s="102"/>
      <c r="C44" s="102"/>
      <c r="D44" s="102"/>
      <c r="E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row>
    <row r="45" spans="1:257" s="5" customFormat="1" ht="26.4" customHeight="1" x14ac:dyDescent="0.25">
      <c r="A45" s="102"/>
      <c r="B45" s="102"/>
      <c r="C45" s="119" t="s">
        <v>133</v>
      </c>
      <c r="D45" s="119"/>
      <c r="E45" s="4"/>
      <c r="P45" s="8"/>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row>
    <row r="46" spans="1:257" s="5" customFormat="1" x14ac:dyDescent="0.25">
      <c r="A46" s="102"/>
      <c r="B46" s="102"/>
      <c r="C46" s="120" t="s">
        <v>134</v>
      </c>
      <c r="D46" s="120"/>
      <c r="E46" s="10"/>
      <c r="F46" s="11"/>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row>
    <row r="47" spans="1:257" s="5" customFormat="1" ht="4.2" customHeight="1" x14ac:dyDescent="0.25">
      <c r="A47" s="102"/>
      <c r="B47" s="102"/>
      <c r="C47" s="120"/>
      <c r="D47" s="120"/>
      <c r="E47" s="3"/>
      <c r="F47" s="12"/>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row>
    <row r="48" spans="1:257" s="5" customFormat="1" x14ac:dyDescent="0.25">
      <c r="A48" s="103"/>
      <c r="B48" s="109" t="s">
        <v>181</v>
      </c>
      <c r="C48" s="15" t="s">
        <v>142</v>
      </c>
      <c r="D48" s="113"/>
      <c r="E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row>
    <row r="49" spans="1:257" s="5" customFormat="1" x14ac:dyDescent="0.25">
      <c r="A49" s="103"/>
      <c r="B49" s="109"/>
      <c r="C49" s="94" t="s">
        <v>455</v>
      </c>
      <c r="D49" s="94"/>
      <c r="E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row>
    <row r="50" spans="1:257" s="5" customFormat="1" x14ac:dyDescent="0.25">
      <c r="A50" s="103"/>
      <c r="B50" s="109"/>
      <c r="C50" s="94" t="s">
        <v>456</v>
      </c>
      <c r="D50" s="94"/>
      <c r="E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row>
    <row r="51" spans="1:257" s="5" customFormat="1" x14ac:dyDescent="0.25">
      <c r="A51" s="103"/>
      <c r="B51" s="109"/>
      <c r="C51" s="121" t="s">
        <v>184</v>
      </c>
      <c r="D51" s="121"/>
      <c r="E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row>
    <row r="52" spans="1:257" s="5" customFormat="1" ht="30" customHeight="1" x14ac:dyDescent="0.25">
      <c r="A52" s="122"/>
      <c r="B52" s="123"/>
      <c r="C52" s="367" t="s">
        <v>440</v>
      </c>
      <c r="D52" s="367"/>
      <c r="E52" s="27"/>
    </row>
    <row r="53" spans="1:257" s="5" customFormat="1" x14ac:dyDescent="0.25">
      <c r="A53" s="122"/>
      <c r="B53" s="123"/>
      <c r="C53" s="124"/>
      <c r="D53" s="124"/>
      <c r="E53" s="27"/>
    </row>
    <row r="54" spans="1:257" s="5" customFormat="1" ht="17.25" customHeight="1" x14ac:dyDescent="0.25">
      <c r="A54" s="122"/>
      <c r="B54" s="123"/>
      <c r="C54" s="125"/>
      <c r="D54" s="125"/>
      <c r="E54" s="27"/>
    </row>
    <row r="55" spans="1:257" s="5" customFormat="1" x14ac:dyDescent="0.25">
      <c r="A55" s="27"/>
      <c r="B55" s="27"/>
      <c r="C55" s="27"/>
      <c r="D55" s="27"/>
      <c r="E55" s="27"/>
    </row>
    <row r="56" spans="1:257" s="5" customFormat="1" x14ac:dyDescent="0.25">
      <c r="A56" s="27"/>
      <c r="B56" s="27"/>
      <c r="C56" s="27"/>
      <c r="D56" s="27"/>
      <c r="E56" s="27"/>
    </row>
    <row r="57" spans="1:257" s="5" customFormat="1" x14ac:dyDescent="0.25">
      <c r="A57" s="27"/>
      <c r="B57" s="27"/>
      <c r="C57" s="66"/>
      <c r="D57" s="66"/>
      <c r="E57" s="27"/>
    </row>
    <row r="58" spans="1:257" s="5" customFormat="1" x14ac:dyDescent="0.25">
      <c r="A58" s="27"/>
      <c r="B58" s="27"/>
      <c r="C58" s="27"/>
      <c r="D58" s="27"/>
      <c r="E58" s="27"/>
    </row>
    <row r="59" spans="1:257" s="5" customFormat="1" x14ac:dyDescent="0.25">
      <c r="A59" s="27"/>
      <c r="B59" s="27"/>
      <c r="C59" s="27"/>
      <c r="D59" s="27"/>
      <c r="E59" s="27"/>
    </row>
    <row r="60" spans="1:257" s="5" customFormat="1" x14ac:dyDescent="0.25">
      <c r="A60" s="27"/>
      <c r="B60" s="27"/>
      <c r="C60" s="66"/>
      <c r="D60" s="66"/>
      <c r="E60" s="27"/>
    </row>
    <row r="61" spans="1:257" s="5" customFormat="1" x14ac:dyDescent="0.25">
      <c r="A61" s="27"/>
      <c r="B61" s="27"/>
      <c r="C61" s="27"/>
      <c r="D61" s="27"/>
      <c r="E61" s="27"/>
    </row>
    <row r="62" spans="1:257" s="5" customFormat="1" x14ac:dyDescent="0.25">
      <c r="A62" s="27"/>
      <c r="B62" s="27"/>
      <c r="C62" s="27"/>
      <c r="D62" s="27"/>
      <c r="E62" s="27"/>
    </row>
    <row r="63" spans="1:257" s="5" customFormat="1" x14ac:dyDescent="0.25">
      <c r="A63" s="27"/>
      <c r="B63" s="27"/>
      <c r="C63" s="66"/>
      <c r="D63" s="66"/>
      <c r="E63" s="27"/>
    </row>
    <row r="64" spans="1:257" s="5" customFormat="1" x14ac:dyDescent="0.25">
      <c r="A64" s="27"/>
      <c r="B64" s="27"/>
      <c r="C64" s="27"/>
      <c r="D64" s="27"/>
      <c r="E64" s="27"/>
    </row>
    <row r="65" spans="1:5" s="5" customFormat="1" x14ac:dyDescent="0.25">
      <c r="A65" s="27"/>
      <c r="B65" s="28"/>
      <c r="C65" s="27"/>
      <c r="D65" s="27"/>
      <c r="E65" s="27"/>
    </row>
    <row r="66" spans="1:5" s="5" customFormat="1" x14ac:dyDescent="0.25">
      <c r="A66" s="27"/>
      <c r="B66" s="27"/>
      <c r="C66" s="27"/>
      <c r="D66" s="27"/>
      <c r="E66" s="27"/>
    </row>
    <row r="67" spans="1:5" s="5" customFormat="1" x14ac:dyDescent="0.25">
      <c r="A67" s="27"/>
      <c r="B67" s="27"/>
      <c r="C67" s="27"/>
      <c r="D67" s="27"/>
      <c r="E67" s="27"/>
    </row>
    <row r="68" spans="1:5" s="5" customFormat="1" x14ac:dyDescent="0.25">
      <c r="A68" s="27"/>
      <c r="B68" s="27"/>
      <c r="C68" s="27"/>
      <c r="D68" s="27"/>
      <c r="E68" s="27"/>
    </row>
    <row r="69" spans="1:5" s="5" customFormat="1" x14ac:dyDescent="0.25">
      <c r="A69" s="27"/>
      <c r="B69" s="27"/>
      <c r="C69" s="27"/>
      <c r="D69" s="27"/>
      <c r="E69" s="27"/>
    </row>
    <row r="70" spans="1:5" s="5" customFormat="1" x14ac:dyDescent="0.25">
      <c r="A70" s="27"/>
      <c r="B70" s="27"/>
      <c r="C70" s="27"/>
      <c r="D70" s="27"/>
      <c r="E70" s="27"/>
    </row>
    <row r="71" spans="1:5" s="5" customFormat="1" x14ac:dyDescent="0.25">
      <c r="A71" s="27"/>
      <c r="B71" s="27"/>
      <c r="C71" s="27"/>
      <c r="D71" s="27"/>
      <c r="E71" s="27"/>
    </row>
    <row r="72" spans="1:5" s="5" customFormat="1" x14ac:dyDescent="0.25">
      <c r="A72" s="27"/>
      <c r="B72" s="27"/>
      <c r="C72" s="27"/>
      <c r="D72" s="27"/>
      <c r="E72" s="27"/>
    </row>
    <row r="73" spans="1:5" s="5" customFormat="1" x14ac:dyDescent="0.25">
      <c r="A73" s="27"/>
      <c r="B73" s="27"/>
      <c r="C73" s="27"/>
      <c r="D73" s="27"/>
      <c r="E73" s="27"/>
    </row>
    <row r="74" spans="1:5" s="5" customFormat="1" x14ac:dyDescent="0.25">
      <c r="A74" s="27"/>
      <c r="B74" s="27"/>
      <c r="C74" s="27"/>
      <c r="D74" s="27"/>
      <c r="E74" s="27"/>
    </row>
    <row r="75" spans="1:5" s="5" customFormat="1" x14ac:dyDescent="0.25">
      <c r="A75" s="27"/>
      <c r="B75" s="27"/>
      <c r="C75" s="27"/>
      <c r="D75" s="27"/>
      <c r="E75" s="27"/>
    </row>
    <row r="76" spans="1:5" s="5" customFormat="1" x14ac:dyDescent="0.25">
      <c r="A76" s="27"/>
      <c r="B76" s="27"/>
      <c r="C76" s="27"/>
      <c r="D76" s="27"/>
      <c r="E76" s="27"/>
    </row>
    <row r="77" spans="1:5" s="5" customFormat="1" x14ac:dyDescent="0.25">
      <c r="A77" s="27"/>
      <c r="B77" s="27"/>
      <c r="C77" s="27"/>
      <c r="D77" s="27"/>
      <c r="E77" s="27"/>
    </row>
    <row r="78" spans="1:5" s="5" customFormat="1" x14ac:dyDescent="0.25">
      <c r="A78" s="27"/>
      <c r="B78" s="27"/>
      <c r="C78" s="27"/>
      <c r="D78" s="27"/>
      <c r="E78" s="27"/>
    </row>
    <row r="79" spans="1:5" s="5" customFormat="1" x14ac:dyDescent="0.25">
      <c r="A79" s="27"/>
      <c r="B79" s="27"/>
      <c r="C79" s="27"/>
      <c r="D79" s="27"/>
      <c r="E79" s="27"/>
    </row>
    <row r="80" spans="1:5" s="5" customFormat="1" x14ac:dyDescent="0.25">
      <c r="A80" s="27"/>
      <c r="B80" s="27"/>
      <c r="C80" s="27"/>
      <c r="D80" s="27"/>
      <c r="E80" s="27"/>
    </row>
  </sheetData>
  <sheetProtection algorithmName="SHA-512" hashValue="2pvmmlXyu14/KZJ9vn35mexSt0zKakLFq2fjoLOg66aDZSWEl1qW1gAhuaWnyBUIiB5JpAV0PNtnbBHhbKu3hg==" saltValue="4yn1D3397p9q6H7wCSl1NQ==" spinCount="100000" sheet="1" objects="1" scenarios="1"/>
  <mergeCells count="5">
    <mergeCell ref="C8:D8"/>
    <mergeCell ref="C17:D17"/>
    <mergeCell ref="C18:D18"/>
    <mergeCell ref="C30:D30"/>
    <mergeCell ref="C52:D52"/>
  </mergeCells>
  <hyperlinks>
    <hyperlink ref="C12" location="'1.1 Stammdaten'!C10" display="Stammdaten " xr:uid="{00000000-0004-0000-0000-000000000000}"/>
    <hyperlink ref="C14" location="'1.2 Stundenverrechnungssatz'!B16" display="Stundenverrechnungssatz" xr:uid="{00000000-0004-0000-0000-000001000000}"/>
    <hyperlink ref="C22" location="'2.1 Leistungsrichtwerte'!E6" display="Leistungsrichtwerte" xr:uid="{00000000-0004-0000-0000-000002000000}"/>
    <hyperlink ref="C33" location="'4.1 Regiearbeiten'!C10" display="Regiearbeiten" xr:uid="{00000000-0004-0000-0000-000003000000}"/>
    <hyperlink ref="C42" location="'5.1 Grundreinigung'!E17" display="Grundreinigung" xr:uid="{00000000-0004-0000-0000-000004000000}"/>
    <hyperlink ref="C38" location="'3.1 Raumbuch'!L7" display="mehrere Leistungs- und Preisangaben" xr:uid="{00000000-0004-0000-0000-000005000000}"/>
    <hyperlink ref="C51" location="'6.1 Angebotssummen'!D53" display="Wenn ja, klicken Sie auf den Link und Sie werden zu Eingabe geführt." xr:uid="{00000000-0004-0000-0000-000006000000}"/>
    <hyperlink ref="C26" location="'3.1 Raumbuch Schule Bossental'!Druckbereich" display="Raumbuch" xr:uid="{726039D2-8A92-4032-981E-44B2B5EEFD89}"/>
    <hyperlink ref="C48" location="'6.1 Angebotssummen'!Drucktitel" display="Angebotssummen" xr:uid="{6AF60EB0-E3C1-43C0-9820-46B3E6C464DF}"/>
  </hyperlinks>
  <printOptions horizontalCentered="1"/>
  <pageMargins left="0.35433070866141736" right="0.51181102362204722" top="0.98425196850393704" bottom="0.78740157480314965" header="0.78740157480314965" footer="0.39370078740157483"/>
  <pageSetup paperSize="9" scale="67" orientation="portrait" r:id="rId1"/>
  <headerFooter alignWithMargins="0">
    <oddFooter>&amp;R&amp;6© Gerd Schöffl, Kassel 2019</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rgb="FF00B050"/>
  </sheetPr>
  <dimension ref="A1:AK105"/>
  <sheetViews>
    <sheetView zoomScaleNormal="100" workbookViewId="0">
      <selection activeCell="E17" sqref="E17"/>
    </sheetView>
  </sheetViews>
  <sheetFormatPr baseColWidth="10" defaultRowHeight="14.4" x14ac:dyDescent="0.3"/>
  <cols>
    <col min="2" max="2" width="66" customWidth="1"/>
    <col min="3" max="7" width="11.6640625" customWidth="1"/>
    <col min="8" max="8" width="12.6640625" customWidth="1"/>
    <col min="9" max="9" width="16" customWidth="1"/>
    <col min="10" max="11" width="11.44140625" style="1"/>
    <col min="12" max="12" width="13.5546875" style="1" bestFit="1" customWidth="1"/>
    <col min="13" max="16" width="11.44140625" style="1"/>
    <col min="17" max="17" width="15.5546875" style="1" bestFit="1" customWidth="1"/>
    <col min="18" max="18" width="16.109375" style="1" bestFit="1" customWidth="1"/>
    <col min="19" max="37" width="11.44140625" style="1"/>
  </cols>
  <sheetData>
    <row r="1" spans="1:37" x14ac:dyDescent="0.3">
      <c r="A1" s="479"/>
      <c r="B1" s="479"/>
      <c r="C1" s="479"/>
      <c r="D1" s="479"/>
      <c r="E1" s="479"/>
      <c r="F1" s="479"/>
      <c r="G1" s="479"/>
      <c r="H1" s="479"/>
      <c r="I1" s="479"/>
    </row>
    <row r="2" spans="1:37" x14ac:dyDescent="0.3">
      <c r="A2" s="479"/>
      <c r="B2" s="479"/>
      <c r="C2" s="479"/>
      <c r="D2" s="479"/>
      <c r="E2" s="479"/>
      <c r="F2" s="479"/>
      <c r="G2" s="479"/>
      <c r="H2" s="479"/>
      <c r="I2" s="479"/>
    </row>
    <row r="3" spans="1:37" x14ac:dyDescent="0.3">
      <c r="A3" s="479"/>
      <c r="B3" s="479"/>
      <c r="C3" s="479"/>
      <c r="D3" s="479"/>
      <c r="E3" s="479"/>
      <c r="F3" s="479"/>
      <c r="G3" s="479"/>
      <c r="H3" s="479"/>
      <c r="I3" s="479"/>
    </row>
    <row r="4" spans="1:37" x14ac:dyDescent="0.3">
      <c r="A4" s="479"/>
      <c r="B4" s="479"/>
      <c r="C4" s="479"/>
      <c r="D4" s="479"/>
      <c r="E4" s="479"/>
      <c r="F4" s="479"/>
      <c r="G4" s="479"/>
      <c r="H4" s="479"/>
      <c r="I4" s="479"/>
    </row>
    <row r="5" spans="1:37" x14ac:dyDescent="0.3">
      <c r="A5" s="479"/>
      <c r="B5" s="479"/>
      <c r="C5" s="479"/>
      <c r="D5" s="479"/>
      <c r="E5" s="479"/>
      <c r="F5" s="479"/>
      <c r="G5" s="479"/>
      <c r="H5" s="479"/>
      <c r="I5" s="479"/>
    </row>
    <row r="6" spans="1:37" ht="18.600000000000001" customHeight="1" x14ac:dyDescent="0.3">
      <c r="A6" s="479"/>
      <c r="B6" s="479"/>
      <c r="C6" s="479"/>
      <c r="D6" s="479"/>
      <c r="E6" s="479"/>
      <c r="F6" s="479"/>
      <c r="G6" s="479"/>
      <c r="H6" s="479"/>
      <c r="I6" s="479"/>
    </row>
    <row r="7" spans="1:37" s="1" customFormat="1" ht="13.5" customHeight="1" x14ac:dyDescent="0.3">
      <c r="A7" s="386" t="str">
        <f>"Firma:" &amp;'1.1 Stammdaten'!C10</f>
        <v>Firma:</v>
      </c>
      <c r="B7" s="463"/>
      <c r="C7" s="463"/>
      <c r="D7" s="463"/>
      <c r="E7" s="463"/>
      <c r="F7" s="463"/>
      <c r="G7" s="463"/>
      <c r="H7" s="463"/>
      <c r="I7" s="464"/>
    </row>
    <row r="8" spans="1:37" s="1" customFormat="1" ht="5.25" customHeight="1" x14ac:dyDescent="0.3">
      <c r="A8" s="386"/>
      <c r="B8" s="463"/>
      <c r="C8" s="463"/>
      <c r="D8" s="463"/>
      <c r="E8" s="463"/>
      <c r="F8" s="463"/>
      <c r="G8" s="463"/>
      <c r="H8" s="463"/>
      <c r="I8" s="464"/>
    </row>
    <row r="9" spans="1:37" s="20" customFormat="1" ht="29.4" customHeight="1" x14ac:dyDescent="0.3">
      <c r="A9" s="417" t="str">
        <f>"Objekt: "&amp;('1.1 Stammdaten'!C6)</f>
        <v>Objekt: Unterhalts- und Grundreinigung in der Schule Bossental, Hildebrandstraße 84 und in der Kita Bossental, Hildebrandstraße 76, 34125 Kassel</v>
      </c>
      <c r="B9" s="419"/>
      <c r="C9" s="419"/>
      <c r="D9" s="419"/>
      <c r="E9" s="419"/>
      <c r="F9" s="419"/>
      <c r="G9" s="419"/>
      <c r="H9" s="419"/>
      <c r="I9" s="420"/>
      <c r="J9" s="1"/>
      <c r="K9" s="1"/>
      <c r="L9" s="1"/>
      <c r="M9" s="19"/>
      <c r="N9" s="19"/>
      <c r="O9" s="19"/>
      <c r="P9" s="19"/>
      <c r="Q9" s="19"/>
      <c r="R9" s="19"/>
      <c r="S9" s="19"/>
      <c r="T9" s="19"/>
      <c r="U9" s="19"/>
      <c r="V9" s="19"/>
      <c r="W9" s="19"/>
      <c r="X9" s="19"/>
      <c r="Y9" s="19"/>
      <c r="Z9" s="19"/>
      <c r="AA9" s="19"/>
      <c r="AB9" s="19"/>
      <c r="AC9" s="19"/>
      <c r="AD9" s="19"/>
      <c r="AE9" s="19"/>
      <c r="AF9" s="19"/>
      <c r="AG9" s="19"/>
      <c r="AH9" s="19"/>
      <c r="AI9" s="19"/>
      <c r="AJ9" s="19"/>
      <c r="AK9" s="19"/>
    </row>
    <row r="10" spans="1:37" s="20" customFormat="1" ht="27.75" customHeight="1" x14ac:dyDescent="0.3">
      <c r="A10" s="480" t="s">
        <v>128</v>
      </c>
      <c r="B10" s="481"/>
      <c r="C10" s="481"/>
      <c r="D10" s="481"/>
      <c r="E10" s="481"/>
      <c r="F10" s="481"/>
      <c r="G10" s="481"/>
      <c r="H10" s="481"/>
      <c r="I10" s="481"/>
      <c r="J10" s="1"/>
      <c r="K10" s="1"/>
      <c r="L10" s="1"/>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row>
    <row r="11" spans="1:37" s="20" customFormat="1" ht="12.75" customHeight="1" x14ac:dyDescent="0.3">
      <c r="A11" s="175"/>
      <c r="B11" s="176"/>
      <c r="C11" s="177"/>
      <c r="D11" s="178"/>
      <c r="E11" s="178"/>
      <c r="F11" s="178"/>
      <c r="G11" s="178"/>
      <c r="H11" s="179"/>
      <c r="I11" s="180" t="s">
        <v>110</v>
      </c>
      <c r="J11" s="1"/>
      <c r="K11" s="1"/>
      <c r="L11" s="1"/>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row>
    <row r="12" spans="1:37" s="20" customFormat="1" x14ac:dyDescent="0.3">
      <c r="A12" s="476" t="s">
        <v>503</v>
      </c>
      <c r="B12" s="477"/>
      <c r="C12" s="477"/>
      <c r="D12" s="477"/>
      <c r="E12" s="477"/>
      <c r="F12" s="477"/>
      <c r="G12" s="477"/>
      <c r="H12" s="477"/>
      <c r="I12" s="478"/>
      <c r="J12" s="1"/>
      <c r="K12" s="1"/>
      <c r="L12" s="1"/>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row>
    <row r="13" spans="1:37" s="1" customFormat="1" x14ac:dyDescent="0.3">
      <c r="A13" s="21"/>
      <c r="B13" s="161"/>
      <c r="C13" s="161"/>
      <c r="D13" s="161"/>
      <c r="E13" s="161"/>
      <c r="F13" s="161"/>
      <c r="G13" s="161"/>
      <c r="H13" s="161"/>
      <c r="I13" s="161"/>
    </row>
    <row r="14" spans="1:37" s="1" customFormat="1" x14ac:dyDescent="0.3">
      <c r="A14" s="163"/>
      <c r="B14" s="161"/>
      <c r="C14" s="161"/>
      <c r="D14" s="161"/>
      <c r="E14" s="161"/>
      <c r="F14" s="161"/>
      <c r="G14" s="161"/>
      <c r="H14" s="161"/>
      <c r="I14" s="161"/>
    </row>
    <row r="15" spans="1:37" s="1" customFormat="1" ht="26.4" x14ac:dyDescent="0.3">
      <c r="A15" s="181" t="s">
        <v>51</v>
      </c>
      <c r="B15" s="181" t="s">
        <v>126</v>
      </c>
      <c r="C15" s="182" t="s">
        <v>129</v>
      </c>
      <c r="D15" s="183" t="s">
        <v>130</v>
      </c>
      <c r="E15" s="184" t="s">
        <v>139</v>
      </c>
      <c r="F15" s="184" t="s">
        <v>49</v>
      </c>
      <c r="G15" s="184" t="s">
        <v>138</v>
      </c>
      <c r="H15" s="185" t="s">
        <v>48</v>
      </c>
      <c r="I15" s="185" t="s">
        <v>140</v>
      </c>
    </row>
    <row r="16" spans="1:37" s="1" customFormat="1" x14ac:dyDescent="0.3">
      <c r="A16" s="186"/>
      <c r="B16" s="186"/>
      <c r="C16" s="187"/>
      <c r="D16" s="188"/>
      <c r="E16" s="189"/>
      <c r="F16" s="189"/>
      <c r="G16" s="189"/>
      <c r="H16" s="189"/>
      <c r="I16" s="189"/>
    </row>
    <row r="17" spans="1:9" s="1" customFormat="1" x14ac:dyDescent="0.3">
      <c r="A17" s="190">
        <v>1</v>
      </c>
      <c r="B17" s="191" t="s">
        <v>245</v>
      </c>
      <c r="C17" s="192"/>
      <c r="D17" s="193">
        <v>1401.76</v>
      </c>
      <c r="E17" s="167"/>
      <c r="F17" s="194">
        <v>0.19</v>
      </c>
      <c r="G17" s="195">
        <f>E17*F17+E17</f>
        <v>0</v>
      </c>
      <c r="H17" s="336">
        <f>D17*E17</f>
        <v>0</v>
      </c>
      <c r="I17" s="338">
        <f>D17*G17</f>
        <v>0</v>
      </c>
    </row>
    <row r="18" spans="1:9" s="1" customFormat="1" x14ac:dyDescent="0.3">
      <c r="A18" s="190">
        <v>2</v>
      </c>
      <c r="B18" s="191" t="s">
        <v>429</v>
      </c>
      <c r="C18" s="192"/>
      <c r="D18" s="193">
        <v>467.19</v>
      </c>
      <c r="E18" s="167"/>
      <c r="F18" s="194">
        <v>0.19</v>
      </c>
      <c r="G18" s="195">
        <f t="shared" ref="G18:G21" si="0">E18*F18+E18</f>
        <v>0</v>
      </c>
      <c r="H18" s="336">
        <f t="shared" ref="H18:H21" si="1">D18*E18</f>
        <v>0</v>
      </c>
      <c r="I18" s="338">
        <f t="shared" ref="I18:I21" si="2">D18*G18</f>
        <v>0</v>
      </c>
    </row>
    <row r="19" spans="1:9" s="1" customFormat="1" x14ac:dyDescent="0.3">
      <c r="A19" s="190">
        <v>3</v>
      </c>
      <c r="B19" s="191" t="s">
        <v>431</v>
      </c>
      <c r="C19" s="192"/>
      <c r="D19" s="193">
        <v>140</v>
      </c>
      <c r="E19" s="167"/>
      <c r="F19" s="194">
        <v>0.19</v>
      </c>
      <c r="G19" s="195">
        <f t="shared" si="0"/>
        <v>0</v>
      </c>
      <c r="H19" s="336">
        <f t="shared" si="1"/>
        <v>0</v>
      </c>
      <c r="I19" s="338">
        <f t="shared" si="2"/>
        <v>0</v>
      </c>
    </row>
    <row r="20" spans="1:9" s="1" customFormat="1" x14ac:dyDescent="0.3">
      <c r="A20" s="190">
        <v>4</v>
      </c>
      <c r="B20" s="191" t="s">
        <v>246</v>
      </c>
      <c r="C20" s="192"/>
      <c r="D20" s="193">
        <v>813.35</v>
      </c>
      <c r="E20" s="167"/>
      <c r="F20" s="194">
        <v>0.19</v>
      </c>
      <c r="G20" s="195">
        <f t="shared" si="0"/>
        <v>0</v>
      </c>
      <c r="H20" s="336">
        <f t="shared" si="1"/>
        <v>0</v>
      </c>
      <c r="I20" s="338">
        <f t="shared" si="2"/>
        <v>0</v>
      </c>
    </row>
    <row r="21" spans="1:9" s="1" customFormat="1" x14ac:dyDescent="0.3">
      <c r="A21" s="190">
        <v>5</v>
      </c>
      <c r="B21" s="191" t="s">
        <v>247</v>
      </c>
      <c r="C21" s="192"/>
      <c r="D21" s="193">
        <v>346.36</v>
      </c>
      <c r="E21" s="167"/>
      <c r="F21" s="194">
        <v>0.19</v>
      </c>
      <c r="G21" s="195">
        <f t="shared" si="0"/>
        <v>0</v>
      </c>
      <c r="H21" s="336">
        <f t="shared" si="1"/>
        <v>0</v>
      </c>
      <c r="I21" s="338">
        <f t="shared" si="2"/>
        <v>0</v>
      </c>
    </row>
    <row r="22" spans="1:9" s="1" customFormat="1" x14ac:dyDescent="0.3">
      <c r="A22" s="196"/>
      <c r="B22" s="197" t="s">
        <v>131</v>
      </c>
      <c r="C22" s="198"/>
      <c r="D22" s="199">
        <f>SUM(D17:D21)</f>
        <v>3168.6600000000003</v>
      </c>
      <c r="E22" s="199"/>
      <c r="F22" s="199"/>
      <c r="G22" s="199"/>
      <c r="H22" s="337">
        <f>SUM(H17:H21)</f>
        <v>0</v>
      </c>
      <c r="I22" s="339">
        <f>SUM(I17:I21)</f>
        <v>0</v>
      </c>
    </row>
    <row r="23" spans="1:9" s="1" customFormat="1" x14ac:dyDescent="0.3"/>
    <row r="24" spans="1:9" s="1" customFormat="1" x14ac:dyDescent="0.3"/>
    <row r="25" spans="1:9" s="1" customFormat="1" x14ac:dyDescent="0.3">
      <c r="E25" s="80"/>
    </row>
    <row r="26" spans="1:9" s="1" customFormat="1" x14ac:dyDescent="0.3"/>
    <row r="27" spans="1:9" s="1" customFormat="1" x14ac:dyDescent="0.3"/>
    <row r="28" spans="1:9" s="1" customFormat="1" x14ac:dyDescent="0.3"/>
    <row r="29" spans="1:9" s="1" customFormat="1" x14ac:dyDescent="0.3"/>
    <row r="30" spans="1:9" s="1" customFormat="1" x14ac:dyDescent="0.3"/>
    <row r="31" spans="1:9" s="1" customFormat="1" x14ac:dyDescent="0.3"/>
    <row r="32" spans="1:9" s="1" customFormat="1" x14ac:dyDescent="0.3"/>
    <row r="33" s="1" customFormat="1" x14ac:dyDescent="0.3"/>
    <row r="34" s="1" customFormat="1" x14ac:dyDescent="0.3"/>
    <row r="35" s="1" customFormat="1" x14ac:dyDescent="0.3"/>
    <row r="36" s="1" customFormat="1" x14ac:dyDescent="0.3"/>
    <row r="37" s="1" customFormat="1" x14ac:dyDescent="0.3"/>
    <row r="38" s="1" customFormat="1" x14ac:dyDescent="0.3"/>
    <row r="39" s="1" customFormat="1" x14ac:dyDescent="0.3"/>
    <row r="40" s="1" customFormat="1" x14ac:dyDescent="0.3"/>
    <row r="41" s="1" customFormat="1" x14ac:dyDescent="0.3"/>
    <row r="42" s="1" customFormat="1" x14ac:dyDescent="0.3"/>
    <row r="43" s="1" customFormat="1" x14ac:dyDescent="0.3"/>
    <row r="44" s="1" customFormat="1" x14ac:dyDescent="0.3"/>
    <row r="45" s="1" customFormat="1" x14ac:dyDescent="0.3"/>
    <row r="46" s="1" customFormat="1" x14ac:dyDescent="0.3"/>
    <row r="47" s="1" customFormat="1" x14ac:dyDescent="0.3"/>
    <row r="48"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pans="1:9" s="1" customFormat="1" x14ac:dyDescent="0.3"/>
    <row r="98" spans="1:9" s="1" customFormat="1" x14ac:dyDescent="0.3"/>
    <row r="99" spans="1:9" s="1" customFormat="1" x14ac:dyDescent="0.3"/>
    <row r="100" spans="1:9" s="1" customFormat="1" x14ac:dyDescent="0.3"/>
    <row r="101" spans="1:9" s="1" customFormat="1" x14ac:dyDescent="0.3"/>
    <row r="102" spans="1:9" s="1" customFormat="1" x14ac:dyDescent="0.3"/>
    <row r="103" spans="1:9" s="1" customFormat="1" x14ac:dyDescent="0.3"/>
    <row r="104" spans="1:9" x14ac:dyDescent="0.3">
      <c r="A104" s="1"/>
      <c r="B104" s="1"/>
      <c r="C104" s="1"/>
      <c r="D104" s="1"/>
      <c r="E104" s="1"/>
      <c r="F104" s="1"/>
      <c r="G104" s="1"/>
      <c r="H104" s="1"/>
      <c r="I104" s="1"/>
    </row>
    <row r="105" spans="1:9" x14ac:dyDescent="0.3">
      <c r="A105" s="1"/>
      <c r="B105" s="1"/>
      <c r="C105" s="1"/>
      <c r="D105" s="1"/>
      <c r="E105" s="1"/>
      <c r="F105" s="1"/>
      <c r="G105" s="1"/>
      <c r="H105" s="1"/>
      <c r="I105" s="1"/>
    </row>
  </sheetData>
  <sheetProtection algorithmName="SHA-512" hashValue="DJKdOr3UUD8zEkhm5n6d7ZoirF3bhbhkCNlL2GgNkOoeUoabb5Lpgm34aDO2cKX4CVaObBvNJhLAbPDVoLPT8w==" saltValue="n9mIDZWdToZAoV0hzzKCOA==" spinCount="100000" sheet="1" objects="1" scenarios="1"/>
  <mergeCells count="6">
    <mergeCell ref="A12:I12"/>
    <mergeCell ref="A1:I6"/>
    <mergeCell ref="A7:I7"/>
    <mergeCell ref="A8:I8"/>
    <mergeCell ref="A9:I9"/>
    <mergeCell ref="A10:I10"/>
  </mergeCells>
  <hyperlinks>
    <hyperlink ref="I11" location="Bearbeitungshinweise!C40" display="Bearbeitungshinweise" xr:uid="{00000000-0004-0000-0600-000000000000}"/>
  </hyperlinks>
  <printOptions horizontalCentered="1"/>
  <pageMargins left="0.31496062992125984" right="0.31496062992125984" top="0.39370078740157483" bottom="0.39370078740157483" header="0.31496062992125984" footer="0.31496062992125984"/>
  <pageSetup paperSize="9" scale="80" orientation="landscape" r:id="rId1"/>
  <headerFooter>
    <oddFooter>&amp;R&amp;6© Gerd Schöffl, Kassel 2019</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1">
    <tabColor rgb="FF00B050"/>
    <pageSetUpPr fitToPage="1"/>
  </sheetPr>
  <dimension ref="A1:AK200"/>
  <sheetViews>
    <sheetView showGridLines="0" zoomScaleNormal="100" workbookViewId="0">
      <pane ySplit="9" topLeftCell="A40" activePane="bottomLeft" state="frozen"/>
      <selection activeCell="K28" sqref="K28"/>
      <selection pane="bottomLeft" activeCell="D53" sqref="D53"/>
    </sheetView>
  </sheetViews>
  <sheetFormatPr baseColWidth="10" defaultColWidth="11.44140625" defaultRowHeight="13.2" x14ac:dyDescent="0.25"/>
  <cols>
    <col min="1" max="1" width="1.44140625" style="23" customWidth="1"/>
    <col min="2" max="2" width="41" style="23" customWidth="1"/>
    <col min="3" max="3" width="50.88671875" style="23" customWidth="1"/>
    <col min="4" max="4" width="28.88671875" style="23" customWidth="1"/>
    <col min="5" max="5" width="1.44140625" style="23" customWidth="1"/>
    <col min="6" max="37" width="11.44140625" style="22"/>
    <col min="38" max="16384" width="11.44140625" style="23"/>
  </cols>
  <sheetData>
    <row r="1" spans="1:37" customFormat="1" ht="18.75" customHeight="1" x14ac:dyDescent="0.3">
      <c r="A1" s="200"/>
      <c r="B1" s="200"/>
      <c r="C1" s="200"/>
      <c r="D1" s="200"/>
      <c r="E1" s="17"/>
      <c r="F1" s="22"/>
      <c r="G1" s="22"/>
      <c r="H1" s="22"/>
      <c r="I1" s="22"/>
      <c r="J1" s="22"/>
      <c r="K1" s="1"/>
      <c r="L1" s="1"/>
      <c r="M1" s="1"/>
      <c r="N1" s="1"/>
      <c r="O1" s="1"/>
      <c r="P1" s="1"/>
      <c r="Q1" s="1"/>
      <c r="R1" s="1"/>
      <c r="S1" s="1"/>
      <c r="T1" s="1"/>
      <c r="U1" s="1"/>
      <c r="V1" s="1"/>
      <c r="W1" s="1"/>
      <c r="X1" s="1"/>
      <c r="Y1" s="1"/>
      <c r="Z1" s="1"/>
      <c r="AA1" s="1"/>
      <c r="AB1" s="1"/>
      <c r="AC1" s="1"/>
      <c r="AD1" s="1"/>
      <c r="AE1" s="1"/>
      <c r="AF1" s="1"/>
      <c r="AG1" s="1"/>
      <c r="AH1" s="1"/>
      <c r="AI1" s="1"/>
      <c r="AJ1" s="1"/>
      <c r="AK1" s="1"/>
    </row>
    <row r="2" spans="1:37" customFormat="1" ht="14.4" x14ac:dyDescent="0.3">
      <c r="A2" s="386" t="str">
        <f>"Firma:" &amp;'1.1 Stammdaten'!C10</f>
        <v>Firma:</v>
      </c>
      <c r="B2" s="463"/>
      <c r="C2" s="464"/>
      <c r="D2" s="201"/>
      <c r="E2" s="16"/>
      <c r="F2" s="22"/>
      <c r="G2" s="22"/>
      <c r="H2" s="22"/>
      <c r="I2" s="22"/>
      <c r="J2" s="22"/>
      <c r="K2" s="1"/>
      <c r="L2" s="1"/>
      <c r="M2" s="1"/>
      <c r="N2" s="1"/>
      <c r="O2" s="1"/>
      <c r="P2" s="1"/>
      <c r="Q2" s="1"/>
      <c r="R2" s="1"/>
      <c r="S2" s="1"/>
      <c r="T2" s="1"/>
      <c r="U2" s="1"/>
      <c r="V2" s="1"/>
      <c r="W2" s="1"/>
      <c r="X2" s="1"/>
      <c r="Y2" s="1"/>
      <c r="Z2" s="1"/>
      <c r="AA2" s="1"/>
      <c r="AB2" s="1"/>
      <c r="AC2" s="1"/>
      <c r="AD2" s="1"/>
      <c r="AE2" s="1"/>
      <c r="AF2" s="1"/>
      <c r="AG2" s="1"/>
      <c r="AH2" s="1"/>
      <c r="AI2" s="1"/>
      <c r="AJ2" s="1"/>
      <c r="AK2" s="1"/>
    </row>
    <row r="3" spans="1:37" customFormat="1" ht="5.25" customHeight="1" x14ac:dyDescent="0.3">
      <c r="A3" s="202"/>
      <c r="B3" s="201"/>
      <c r="C3" s="201"/>
      <c r="D3" s="201"/>
      <c r="E3" s="16"/>
      <c r="F3" s="22"/>
      <c r="G3" s="22"/>
      <c r="H3" s="22"/>
      <c r="I3" s="22"/>
      <c r="J3" s="22"/>
      <c r="K3" s="1"/>
      <c r="L3" s="1"/>
      <c r="M3" s="1"/>
      <c r="N3" s="1"/>
      <c r="O3" s="1"/>
      <c r="P3" s="1"/>
      <c r="Q3" s="1"/>
      <c r="R3" s="1"/>
      <c r="S3" s="1"/>
      <c r="T3" s="1"/>
      <c r="U3" s="1"/>
      <c r="V3" s="1"/>
      <c r="W3" s="1"/>
      <c r="X3" s="1"/>
      <c r="Y3" s="1"/>
      <c r="Z3" s="1"/>
      <c r="AA3" s="1"/>
      <c r="AB3" s="1"/>
      <c r="AC3" s="1"/>
      <c r="AD3" s="1"/>
      <c r="AE3" s="1"/>
      <c r="AF3" s="1"/>
      <c r="AG3" s="1"/>
      <c r="AH3" s="1"/>
      <c r="AI3" s="1"/>
      <c r="AJ3" s="1"/>
      <c r="AK3" s="1"/>
    </row>
    <row r="4" spans="1:37" customFormat="1" ht="30.6" customHeight="1" x14ac:dyDescent="0.3">
      <c r="A4" s="417" t="str">
        <f>"Objekt: "&amp;('1.1 Stammdaten'!C6)</f>
        <v>Objekt: Unterhalts- und Grundreinigung in der Schule Bossental, Hildebrandstraße 84 und in der Kita Bossental, Hildebrandstraße 76, 34125 Kassel</v>
      </c>
      <c r="B4" s="419"/>
      <c r="C4" s="420"/>
      <c r="D4" s="201"/>
      <c r="E4" s="16"/>
      <c r="F4" s="22"/>
      <c r="G4" s="22"/>
      <c r="H4" s="22"/>
      <c r="I4" s="22"/>
      <c r="J4" s="22"/>
      <c r="K4" s="1"/>
      <c r="L4" s="1"/>
      <c r="M4" s="1"/>
      <c r="N4" s="1"/>
      <c r="O4" s="1"/>
      <c r="P4" s="1"/>
      <c r="Q4" s="1"/>
      <c r="R4" s="1"/>
      <c r="S4" s="1"/>
      <c r="T4" s="1"/>
      <c r="U4" s="1"/>
      <c r="V4" s="1"/>
      <c r="W4" s="1"/>
      <c r="X4" s="1"/>
      <c r="Y4" s="1"/>
      <c r="Z4" s="1"/>
      <c r="AA4" s="1"/>
      <c r="AB4" s="1"/>
      <c r="AC4" s="1"/>
      <c r="AD4" s="1"/>
      <c r="AE4" s="1"/>
      <c r="AF4" s="1"/>
      <c r="AG4" s="1"/>
      <c r="AH4" s="1"/>
      <c r="AI4" s="1"/>
      <c r="AJ4" s="1"/>
      <c r="AK4" s="1"/>
    </row>
    <row r="5" spans="1:37" customFormat="1" ht="24.75" customHeight="1" x14ac:dyDescent="0.3">
      <c r="A5" s="203"/>
      <c r="B5" s="203"/>
      <c r="C5" s="201"/>
      <c r="D5" s="201"/>
      <c r="E5" s="16"/>
      <c r="F5" s="22"/>
      <c r="G5" s="22"/>
      <c r="H5" s="22"/>
      <c r="I5" s="22"/>
      <c r="J5" s="22"/>
      <c r="K5" s="1"/>
      <c r="L5" s="1"/>
      <c r="M5" s="1"/>
      <c r="N5" s="1"/>
      <c r="O5" s="1"/>
      <c r="P5" s="1"/>
      <c r="Q5" s="1"/>
      <c r="R5" s="1"/>
      <c r="S5" s="1"/>
      <c r="T5" s="1"/>
      <c r="U5" s="1"/>
      <c r="V5" s="1"/>
      <c r="W5" s="1"/>
      <c r="X5" s="1"/>
      <c r="Y5" s="1"/>
      <c r="Z5" s="1"/>
      <c r="AA5" s="1"/>
      <c r="AB5" s="1"/>
      <c r="AC5" s="1"/>
      <c r="AD5" s="1"/>
      <c r="AE5" s="1"/>
      <c r="AF5" s="1"/>
      <c r="AG5" s="1"/>
      <c r="AH5" s="1"/>
      <c r="AI5" s="1"/>
      <c r="AJ5" s="1"/>
      <c r="AK5" s="1"/>
    </row>
    <row r="6" spans="1:37" ht="20.25" customHeight="1" x14ac:dyDescent="0.3">
      <c r="A6" s="203" t="s">
        <v>248</v>
      </c>
      <c r="B6" s="203"/>
      <c r="C6" s="204"/>
      <c r="D6" s="204"/>
    </row>
    <row r="7" spans="1:37" s="24" customFormat="1" ht="13.5" customHeight="1" x14ac:dyDescent="0.25">
      <c r="A7" s="483" t="s">
        <v>142</v>
      </c>
      <c r="B7" s="484"/>
      <c r="C7" s="484"/>
      <c r="D7" s="204"/>
      <c r="E7" s="23"/>
      <c r="F7" s="22"/>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row>
    <row r="8" spans="1:37" s="24" customFormat="1" ht="13.5" customHeight="1" x14ac:dyDescent="0.25">
      <c r="A8" s="484"/>
      <c r="B8" s="484"/>
      <c r="C8" s="484"/>
      <c r="D8" s="205"/>
      <c r="E8" s="23"/>
      <c r="F8" s="22"/>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7" x14ac:dyDescent="0.25">
      <c r="A9" s="484"/>
      <c r="B9" s="484"/>
      <c r="C9" s="484"/>
      <c r="D9" s="127" t="s">
        <v>141</v>
      </c>
    </row>
    <row r="10" spans="1:37" ht="21" x14ac:dyDescent="0.25">
      <c r="A10" s="204"/>
      <c r="B10" s="206"/>
      <c r="C10" s="207"/>
      <c r="D10" s="207"/>
    </row>
    <row r="11" spans="1:37" ht="15" x14ac:dyDescent="0.25">
      <c r="A11" s="204"/>
      <c r="B11" s="208" t="s">
        <v>143</v>
      </c>
      <c r="C11" s="207"/>
      <c r="D11" s="207"/>
    </row>
    <row r="12" spans="1:37" ht="13.8" x14ac:dyDescent="0.25">
      <c r="A12" s="204"/>
      <c r="B12" s="209" t="s">
        <v>73</v>
      </c>
      <c r="C12" s="210">
        <f>'1.1 Stammdaten'!C10</f>
        <v>0</v>
      </c>
      <c r="D12" s="211"/>
    </row>
    <row r="13" spans="1:37" ht="13.8" x14ac:dyDescent="0.25">
      <c r="A13" s="204"/>
      <c r="B13" s="212" t="s">
        <v>144</v>
      </c>
      <c r="C13" s="210">
        <f>'1.1 Stammdaten'!C11</f>
        <v>0</v>
      </c>
      <c r="D13" s="211"/>
    </row>
    <row r="14" spans="1:37" ht="13.8" x14ac:dyDescent="0.25">
      <c r="A14" s="204"/>
      <c r="B14" s="212" t="s">
        <v>75</v>
      </c>
      <c r="C14" s="210">
        <f>'1.1 Stammdaten'!C12</f>
        <v>0</v>
      </c>
      <c r="D14" s="211"/>
    </row>
    <row r="15" spans="1:37" ht="13.8" x14ac:dyDescent="0.25">
      <c r="A15" s="204"/>
      <c r="B15" s="212" t="s">
        <v>145</v>
      </c>
      <c r="C15" s="213">
        <f>'1.1 Stammdaten'!C13</f>
        <v>0</v>
      </c>
      <c r="D15" s="211"/>
    </row>
    <row r="16" spans="1:37" ht="13.8" x14ac:dyDescent="0.25">
      <c r="A16" s="204"/>
      <c r="B16" s="212" t="s">
        <v>77</v>
      </c>
      <c r="C16" s="488">
        <f>'1.1 Stammdaten'!C15</f>
        <v>0</v>
      </c>
      <c r="D16" s="489"/>
    </row>
    <row r="17" spans="1:6" ht="13.8" x14ac:dyDescent="0.25">
      <c r="A17" s="204"/>
      <c r="B17" s="359"/>
      <c r="C17" s="360"/>
      <c r="D17" s="361"/>
      <c r="E17" s="362"/>
      <c r="F17" s="363"/>
    </row>
    <row r="18" spans="1:6" ht="13.8" x14ac:dyDescent="0.25">
      <c r="A18" s="204"/>
      <c r="B18" s="212" t="s">
        <v>78</v>
      </c>
      <c r="C18" s="488">
        <f>'1.1 Stammdaten'!C17</f>
        <v>0</v>
      </c>
      <c r="D18" s="489"/>
    </row>
    <row r="19" spans="1:6" ht="13.8" x14ac:dyDescent="0.25">
      <c r="A19" s="204"/>
      <c r="B19" s="212" t="s">
        <v>146</v>
      </c>
      <c r="C19" s="210">
        <f>'1.1 Stammdaten'!C18</f>
        <v>0</v>
      </c>
      <c r="D19" s="211"/>
    </row>
    <row r="20" spans="1:6" x14ac:dyDescent="0.25">
      <c r="A20" s="204"/>
      <c r="B20" s="207"/>
      <c r="C20" s="207"/>
      <c r="D20" s="207"/>
    </row>
    <row r="21" spans="1:6" ht="21" x14ac:dyDescent="0.4">
      <c r="A21" s="204"/>
      <c r="B21" s="214" t="s">
        <v>147</v>
      </c>
      <c r="C21" s="207"/>
      <c r="D21" s="207"/>
    </row>
    <row r="22" spans="1:6" x14ac:dyDescent="0.25">
      <c r="A22" s="204"/>
      <c r="B22" s="207"/>
      <c r="C22" s="207"/>
      <c r="D22" s="207"/>
    </row>
    <row r="23" spans="1:6" x14ac:dyDescent="0.25">
      <c r="A23" s="204"/>
      <c r="B23" s="207"/>
      <c r="C23" s="207"/>
      <c r="D23" s="207"/>
    </row>
    <row r="24" spans="1:6" x14ac:dyDescent="0.25">
      <c r="A24" s="204"/>
      <c r="B24" s="215" t="s">
        <v>148</v>
      </c>
      <c r="C24" s="207"/>
      <c r="D24" s="207"/>
    </row>
    <row r="25" spans="1:6" ht="39.75" customHeight="1" x14ac:dyDescent="0.25">
      <c r="A25" s="204"/>
      <c r="B25" s="485" t="s">
        <v>437</v>
      </c>
      <c r="C25" s="485"/>
      <c r="D25" s="485"/>
    </row>
    <row r="26" spans="1:6" x14ac:dyDescent="0.25">
      <c r="A26" s="204"/>
      <c r="B26" s="207"/>
      <c r="C26" s="207"/>
      <c r="D26" s="207"/>
    </row>
    <row r="27" spans="1:6" x14ac:dyDescent="0.25">
      <c r="A27" s="204"/>
      <c r="B27" s="207"/>
      <c r="C27" s="207"/>
      <c r="D27" s="207"/>
    </row>
    <row r="28" spans="1:6" x14ac:dyDescent="0.25">
      <c r="A28" s="204"/>
      <c r="B28" s="207" t="s">
        <v>193</v>
      </c>
      <c r="C28" s="207" t="s">
        <v>223</v>
      </c>
      <c r="D28" s="216" t="e">
        <f>'3.1 Raumbuch Schule Bossental'!Q10+'3.2 Raumbuch Turnhalle'!Q10+'3.3 Raumbuch Stadtteilbücherei'!Q10+'3.4 Raumbuch Kita Bossental'!Q10</f>
        <v>#DIV/0!</v>
      </c>
    </row>
    <row r="29" spans="1:6" x14ac:dyDescent="0.25">
      <c r="A29" s="204"/>
      <c r="B29" s="207"/>
      <c r="C29" s="207" t="s">
        <v>224</v>
      </c>
      <c r="D29" s="216">
        <f>'5.1 Grundreinigung'!H22</f>
        <v>0</v>
      </c>
    </row>
    <row r="30" spans="1:6" x14ac:dyDescent="0.25">
      <c r="A30" s="204"/>
      <c r="B30" s="486" t="s">
        <v>195</v>
      </c>
      <c r="C30" s="487"/>
      <c r="D30" s="217" t="e">
        <f>D28+D29</f>
        <v>#DIV/0!</v>
      </c>
    </row>
    <row r="31" spans="1:6" x14ac:dyDescent="0.25">
      <c r="A31" s="204"/>
      <c r="B31" s="218"/>
      <c r="C31" s="219"/>
      <c r="D31" s="220"/>
    </row>
    <row r="32" spans="1:6" x14ac:dyDescent="0.25">
      <c r="A32" s="204"/>
      <c r="B32" s="221"/>
      <c r="C32" s="222" t="s">
        <v>49</v>
      </c>
      <c r="D32" s="223">
        <v>0.19</v>
      </c>
    </row>
    <row r="33" spans="1:4" x14ac:dyDescent="0.25">
      <c r="A33" s="204"/>
      <c r="B33" s="218"/>
      <c r="C33" s="224"/>
      <c r="D33" s="225"/>
    </row>
    <row r="34" spans="1:4" x14ac:dyDescent="0.25">
      <c r="A34" s="204"/>
      <c r="B34" s="207" t="s">
        <v>194</v>
      </c>
      <c r="C34" s="207" t="s">
        <v>192</v>
      </c>
      <c r="D34" s="216" t="e">
        <f>D28*19%+D28</f>
        <v>#DIV/0!</v>
      </c>
    </row>
    <row r="35" spans="1:4" x14ac:dyDescent="0.25">
      <c r="A35" s="204"/>
      <c r="B35" s="207"/>
      <c r="C35" s="207" t="s">
        <v>191</v>
      </c>
      <c r="D35" s="216">
        <f>'5.1 Grundreinigung'!I22</f>
        <v>0</v>
      </c>
    </row>
    <row r="36" spans="1:4" x14ac:dyDescent="0.25">
      <c r="A36" s="204"/>
      <c r="B36" s="226"/>
      <c r="C36" s="227" t="s">
        <v>190</v>
      </c>
      <c r="D36" s="217" t="e">
        <f>D34+D35</f>
        <v>#DIV/0!</v>
      </c>
    </row>
    <row r="37" spans="1:4" x14ac:dyDescent="0.25">
      <c r="A37" s="204"/>
      <c r="B37" s="207"/>
      <c r="C37" s="207"/>
      <c r="D37" s="228"/>
    </row>
    <row r="38" spans="1:4" x14ac:dyDescent="0.25">
      <c r="A38" s="204"/>
      <c r="B38" s="207" t="s">
        <v>149</v>
      </c>
      <c r="C38" s="207"/>
      <c r="D38" s="207"/>
    </row>
    <row r="39" spans="1:4" x14ac:dyDescent="0.25">
      <c r="A39" s="204"/>
      <c r="B39" s="207" t="s">
        <v>457</v>
      </c>
      <c r="C39" s="207" t="s">
        <v>150</v>
      </c>
      <c r="D39" s="216">
        <f>'1.2 Stundenverrechnungssatz'!C67</f>
        <v>0</v>
      </c>
    </row>
    <row r="40" spans="1:4" x14ac:dyDescent="0.25">
      <c r="A40" s="204"/>
      <c r="B40" s="207" t="s">
        <v>457</v>
      </c>
      <c r="C40" s="207" t="s">
        <v>442</v>
      </c>
      <c r="D40" s="216">
        <f>'1.2 Stundenverrechnungssatz'!E67</f>
        <v>0</v>
      </c>
    </row>
    <row r="41" spans="1:4" x14ac:dyDescent="0.25">
      <c r="A41" s="204"/>
      <c r="B41" s="207" t="s">
        <v>457</v>
      </c>
      <c r="C41" s="207" t="s">
        <v>446</v>
      </c>
      <c r="D41" s="216">
        <f>'1.2 Stundenverrechnungssatz'!G67</f>
        <v>0</v>
      </c>
    </row>
    <row r="42" spans="1:4" x14ac:dyDescent="0.25">
      <c r="A42" s="204"/>
      <c r="B42" s="204"/>
      <c r="C42" s="204"/>
      <c r="D42" s="204"/>
    </row>
    <row r="43" spans="1:4" x14ac:dyDescent="0.25">
      <c r="A43" s="204"/>
      <c r="B43" s="221"/>
      <c r="C43" s="222" t="s">
        <v>49</v>
      </c>
      <c r="D43" s="229">
        <v>0.19</v>
      </c>
    </row>
    <row r="44" spans="1:4" x14ac:dyDescent="0.25">
      <c r="A44" s="204"/>
      <c r="B44" s="221"/>
      <c r="C44" s="224"/>
      <c r="D44" s="225"/>
    </row>
    <row r="45" spans="1:4" x14ac:dyDescent="0.25">
      <c r="A45" s="204"/>
      <c r="B45" s="207" t="s">
        <v>149</v>
      </c>
      <c r="C45" s="207"/>
      <c r="D45" s="207"/>
    </row>
    <row r="46" spans="1:4" x14ac:dyDescent="0.25">
      <c r="A46" s="204"/>
      <c r="B46" s="207" t="s">
        <v>458</v>
      </c>
      <c r="C46" s="207" t="s">
        <v>150</v>
      </c>
      <c r="D46" s="216">
        <f>D39*D43+D39</f>
        <v>0</v>
      </c>
    </row>
    <row r="47" spans="1:4" x14ac:dyDescent="0.25">
      <c r="A47" s="204"/>
      <c r="B47" s="207" t="s">
        <v>458</v>
      </c>
      <c r="C47" s="207" t="s">
        <v>442</v>
      </c>
      <c r="D47" s="216">
        <f>D40*D43+D40</f>
        <v>0</v>
      </c>
    </row>
    <row r="48" spans="1:4" x14ac:dyDescent="0.25">
      <c r="A48" s="204"/>
      <c r="B48" s="207" t="s">
        <v>458</v>
      </c>
      <c r="C48" s="207" t="s">
        <v>446</v>
      </c>
      <c r="D48" s="216">
        <f>D41*D43+D41</f>
        <v>0</v>
      </c>
    </row>
    <row r="49" spans="1:5" x14ac:dyDescent="0.25">
      <c r="A49" s="204"/>
      <c r="B49" s="204"/>
      <c r="C49" s="204"/>
      <c r="D49" s="204"/>
    </row>
    <row r="50" spans="1:5" x14ac:dyDescent="0.25">
      <c r="A50" s="204"/>
      <c r="B50" s="207" t="s">
        <v>459</v>
      </c>
      <c r="C50" s="207"/>
      <c r="D50" s="230">
        <f>SVSSuF</f>
        <v>0</v>
      </c>
    </row>
    <row r="51" spans="1:5" x14ac:dyDescent="0.25">
      <c r="A51" s="204"/>
      <c r="B51" s="207" t="s">
        <v>460</v>
      </c>
      <c r="C51" s="207"/>
      <c r="D51" s="230">
        <f>D50*D43+D50</f>
        <v>0</v>
      </c>
    </row>
    <row r="52" spans="1:5" x14ac:dyDescent="0.25">
      <c r="A52" s="204"/>
      <c r="B52" s="204"/>
      <c r="C52" s="204"/>
      <c r="D52" s="207"/>
    </row>
    <row r="53" spans="1:5" x14ac:dyDescent="0.25">
      <c r="A53" s="204"/>
      <c r="B53" s="204" t="s">
        <v>461</v>
      </c>
      <c r="C53" s="204"/>
      <c r="D53" s="231">
        <v>0</v>
      </c>
    </row>
    <row r="54" spans="1:5" x14ac:dyDescent="0.25">
      <c r="A54" s="204"/>
      <c r="B54" s="204" t="s">
        <v>462</v>
      </c>
      <c r="C54" s="204"/>
      <c r="D54" s="231">
        <f>D53*D43+D53</f>
        <v>0</v>
      </c>
    </row>
    <row r="55" spans="1:5" x14ac:dyDescent="0.25">
      <c r="A55" s="204"/>
      <c r="B55" s="207"/>
      <c r="C55" s="207"/>
      <c r="D55" s="207"/>
    </row>
    <row r="56" spans="1:5" x14ac:dyDescent="0.25">
      <c r="A56" s="204"/>
      <c r="B56" s="207"/>
      <c r="C56" s="207"/>
      <c r="D56" s="207"/>
    </row>
    <row r="57" spans="1:5" x14ac:dyDescent="0.25">
      <c r="A57" s="204"/>
      <c r="B57" s="482" t="s">
        <v>188</v>
      </c>
      <c r="C57" s="466"/>
      <c r="D57" s="466"/>
    </row>
    <row r="58" spans="1:5" x14ac:dyDescent="0.25">
      <c r="A58" s="204"/>
      <c r="B58" s="207"/>
      <c r="C58" s="207"/>
      <c r="D58" s="207"/>
    </row>
    <row r="59" spans="1:5" x14ac:dyDescent="0.25">
      <c r="A59" s="204"/>
      <c r="B59" s="207" t="s">
        <v>505</v>
      </c>
      <c r="C59" s="207"/>
      <c r="D59" s="232" t="e" cm="1">
        <f t="array" ref="D59:E59">SUM('1.2 Stundenverrechnungssatz'!C44*100/'1.2 Stundenverrechnungssatz'!C67)*'1.2 Stundenverrechnungssatz'!B69:C69+('1.2 Stundenverrechnungssatz'!E44*100/'1.2 Stundenverrechnungssatz'!E67)*'1.2 Stundenverrechnungssatz'!D69:E69+('1.2 Stundenverrechnungssatz'!G44*100/'1.2 Stundenverrechnungssatz'!G67)*'1.2 Stundenverrechnungssatz'!F69:G69</f>
        <v>#DIV/0!</v>
      </c>
      <c r="E59" s="23" t="e">
        <v>#DIV/0!</v>
      </c>
    </row>
    <row r="60" spans="1:5" x14ac:dyDescent="0.25">
      <c r="A60" s="204"/>
      <c r="B60" s="207"/>
      <c r="C60" s="207"/>
      <c r="D60" s="233"/>
    </row>
    <row r="61" spans="1:5" x14ac:dyDescent="0.25">
      <c r="A61" s="204"/>
      <c r="B61" s="207" t="s">
        <v>151</v>
      </c>
      <c r="C61" s="207"/>
      <c r="D61" s="207"/>
    </row>
    <row r="62" spans="1:5" x14ac:dyDescent="0.25">
      <c r="A62" s="204"/>
      <c r="B62" s="207"/>
      <c r="C62" s="207"/>
      <c r="D62" s="207"/>
    </row>
    <row r="63" spans="1:5" x14ac:dyDescent="0.25">
      <c r="A63" s="204"/>
      <c r="B63" s="207" t="s">
        <v>152</v>
      </c>
      <c r="C63" s="207"/>
      <c r="D63" s="207"/>
    </row>
    <row r="64" spans="1:5" x14ac:dyDescent="0.25">
      <c r="A64" s="204"/>
      <c r="B64" s="207" t="s">
        <v>153</v>
      </c>
      <c r="C64" s="207"/>
      <c r="D64" s="207"/>
    </row>
    <row r="65" spans="1:4" x14ac:dyDescent="0.25">
      <c r="A65" s="204"/>
      <c r="B65" s="207" t="s">
        <v>154</v>
      </c>
      <c r="C65" s="207"/>
      <c r="D65" s="207"/>
    </row>
    <row r="66" spans="1:4" x14ac:dyDescent="0.25">
      <c r="A66" s="204"/>
      <c r="B66" s="207" t="s">
        <v>155</v>
      </c>
      <c r="C66" s="207"/>
      <c r="D66" s="207"/>
    </row>
    <row r="67" spans="1:4" x14ac:dyDescent="0.25">
      <c r="A67" s="204"/>
      <c r="B67" s="207"/>
      <c r="C67" s="207"/>
      <c r="D67" s="207"/>
    </row>
    <row r="68" spans="1:4" x14ac:dyDescent="0.25">
      <c r="A68" s="204"/>
      <c r="B68" s="207" t="s">
        <v>156</v>
      </c>
      <c r="C68" s="207"/>
      <c r="D68" s="207"/>
    </row>
    <row r="69" spans="1:4" x14ac:dyDescent="0.25">
      <c r="A69" s="204"/>
      <c r="B69" s="207" t="s">
        <v>157</v>
      </c>
      <c r="C69" s="207"/>
      <c r="D69" s="207"/>
    </row>
    <row r="70" spans="1:4" x14ac:dyDescent="0.25">
      <c r="A70" s="204"/>
      <c r="B70" s="207"/>
      <c r="C70" s="207"/>
      <c r="D70" s="207"/>
    </row>
    <row r="71" spans="1:4" x14ac:dyDescent="0.25">
      <c r="A71" s="204"/>
      <c r="B71" s="207" t="s">
        <v>158</v>
      </c>
      <c r="C71" s="207"/>
      <c r="D71" s="207"/>
    </row>
    <row r="72" spans="1:4" x14ac:dyDescent="0.25">
      <c r="A72" s="204"/>
      <c r="B72" s="207" t="s">
        <v>159</v>
      </c>
      <c r="C72" s="207"/>
      <c r="D72" s="207"/>
    </row>
    <row r="73" spans="1:4" x14ac:dyDescent="0.25">
      <c r="A73" s="204"/>
      <c r="B73" s="207" t="s">
        <v>160</v>
      </c>
      <c r="C73" s="207"/>
      <c r="D73" s="207"/>
    </row>
    <row r="74" spans="1:4" x14ac:dyDescent="0.25">
      <c r="A74" s="204"/>
      <c r="B74" s="207" t="s">
        <v>161</v>
      </c>
      <c r="C74" s="207"/>
      <c r="D74" s="207"/>
    </row>
    <row r="75" spans="1:4" x14ac:dyDescent="0.25">
      <c r="A75" s="204"/>
      <c r="B75" s="207"/>
      <c r="C75" s="207"/>
      <c r="D75" s="207"/>
    </row>
    <row r="76" spans="1:4" x14ac:dyDescent="0.25">
      <c r="A76" s="204"/>
      <c r="B76" s="207" t="s">
        <v>162</v>
      </c>
      <c r="C76" s="207"/>
      <c r="D76" s="207"/>
    </row>
    <row r="77" spans="1:4" x14ac:dyDescent="0.25">
      <c r="A77" s="204"/>
      <c r="B77" s="207" t="s">
        <v>163</v>
      </c>
      <c r="C77" s="207"/>
      <c r="D77" s="207"/>
    </row>
    <row r="78" spans="1:4" x14ac:dyDescent="0.25">
      <c r="A78" s="204"/>
      <c r="B78" s="207" t="s">
        <v>164</v>
      </c>
      <c r="C78" s="207"/>
      <c r="D78" s="207"/>
    </row>
    <row r="79" spans="1:4" x14ac:dyDescent="0.25">
      <c r="A79" s="204"/>
      <c r="B79" s="207"/>
      <c r="C79" s="207"/>
      <c r="D79" s="207"/>
    </row>
    <row r="80" spans="1:4" s="22" customFormat="1" x14ac:dyDescent="0.25">
      <c r="A80" s="234"/>
      <c r="B80" s="234"/>
      <c r="C80" s="234"/>
      <c r="D80" s="234"/>
    </row>
    <row r="81" spans="1:4" s="22" customFormat="1" x14ac:dyDescent="0.25">
      <c r="A81" s="234"/>
      <c r="B81" s="234"/>
      <c r="C81" s="234"/>
      <c r="D81" s="234"/>
    </row>
    <row r="82" spans="1:4" s="22" customFormat="1" x14ac:dyDescent="0.25">
      <c r="A82" s="234"/>
      <c r="B82" s="234"/>
      <c r="C82" s="234"/>
      <c r="D82" s="234"/>
    </row>
    <row r="83" spans="1:4" s="22" customFormat="1" x14ac:dyDescent="0.25">
      <c r="A83" s="234"/>
      <c r="B83" s="234"/>
      <c r="C83" s="234"/>
      <c r="D83" s="234"/>
    </row>
    <row r="84" spans="1:4" s="22" customFormat="1" x14ac:dyDescent="0.25">
      <c r="A84" s="234"/>
      <c r="B84" s="234"/>
      <c r="C84" s="234"/>
      <c r="D84" s="234"/>
    </row>
    <row r="85" spans="1:4" s="22" customFormat="1" x14ac:dyDescent="0.25">
      <c r="A85" s="234"/>
      <c r="B85" s="234"/>
      <c r="C85" s="234"/>
      <c r="D85" s="234"/>
    </row>
    <row r="86" spans="1:4" s="22" customFormat="1" x14ac:dyDescent="0.25">
      <c r="A86" s="234"/>
      <c r="B86" s="234"/>
      <c r="C86" s="234"/>
      <c r="D86" s="234"/>
    </row>
    <row r="87" spans="1:4" s="22" customFormat="1" x14ac:dyDescent="0.25">
      <c r="A87" s="234"/>
      <c r="B87" s="234"/>
      <c r="C87" s="234"/>
      <c r="D87" s="234"/>
    </row>
    <row r="88" spans="1:4" s="22" customFormat="1" x14ac:dyDescent="0.25">
      <c r="A88" s="234"/>
      <c r="B88" s="234"/>
      <c r="C88" s="234"/>
      <c r="D88" s="234"/>
    </row>
    <row r="89" spans="1:4" s="22" customFormat="1" x14ac:dyDescent="0.25">
      <c r="A89" s="234"/>
      <c r="B89" s="234"/>
      <c r="C89" s="234"/>
      <c r="D89" s="234"/>
    </row>
    <row r="90" spans="1:4" s="22" customFormat="1" x14ac:dyDescent="0.25"/>
    <row r="91" spans="1:4" s="22" customFormat="1" x14ac:dyDescent="0.25"/>
    <row r="92" spans="1:4" s="22" customFormat="1" x14ac:dyDescent="0.25"/>
    <row r="93" spans="1:4" s="22" customFormat="1" x14ac:dyDescent="0.25"/>
    <row r="94" spans="1:4" s="22" customFormat="1" x14ac:dyDescent="0.25"/>
    <row r="95" spans="1:4" s="22" customFormat="1" x14ac:dyDescent="0.25"/>
    <row r="96" spans="1:4"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sheetData>
  <sheetProtection algorithmName="SHA-512" hashValue="w/fN825CJJ5yELeD/2NLTADelAh8emjYEkTf6DJRgVbO3+FCgIV2KWOXxM+ShlUAuGoHvlFGoEpS2hrjV4M79w==" saltValue="X36nSDpcPMvugICvvAuVHg==" spinCount="100000" sheet="1" objects="1" scenarios="1"/>
  <mergeCells count="8">
    <mergeCell ref="B57:D57"/>
    <mergeCell ref="A2:C2"/>
    <mergeCell ref="A4:C4"/>
    <mergeCell ref="A7:C9"/>
    <mergeCell ref="B25:D25"/>
    <mergeCell ref="B30:C30"/>
    <mergeCell ref="C16:D16"/>
    <mergeCell ref="C18:D18"/>
  </mergeCells>
  <hyperlinks>
    <hyperlink ref="D9" location="Bearbeitungshinweise!C50" display="Bearbeitungshinweis" xr:uid="{00000000-0004-0000-0700-000000000000}"/>
    <hyperlink ref="F1" location="Bearbeitungshinweise!C28" display="Bearbeitungshinweise" xr:uid="{00000000-0004-0000-0700-000001000000}"/>
    <hyperlink ref="F1:J4" location="Bearbeitungshinweise!C45" display="Bearbeitungshinweise" xr:uid="{00000000-0004-0000-0700-000002000000}"/>
    <hyperlink ref="B57" location="'4.1 Regiearbeiten'!A1" display="4.1 Regiearbeiten" xr:uid="{00000000-0004-0000-0700-000003000000}"/>
    <hyperlink ref="B57:D57" location="'4.1 Regiearbeiten'!C10" display="Die Abrechnung von zusätzlichen Regiearbeiten erfolgt zu den im Arbeitsblatt '4.1 Regiearbeiten angegeben Einzelpreisen." xr:uid="{00000000-0004-0000-0700-000004000000}"/>
  </hyperlinks>
  <printOptions horizontalCentered="1"/>
  <pageMargins left="0.35433070866141736" right="0.31496062992125984" top="0.78740157480314965" bottom="0.78740157480314965" header="0.39370078740157483" footer="0.39370078740157483"/>
  <pageSetup paperSize="9" scale="62" orientation="portrait" r:id="rId1"/>
  <headerFooter alignWithMargins="0">
    <oddFooter>&amp;C&amp;"Tahoma,Standard"&amp;9Seite &amp;P von &amp;N&amp;R&amp;6© Gerd Schöffl, Kassel 2019</oddFoot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tabColor rgb="FF00B050"/>
  </sheetPr>
  <dimension ref="A1:Q97"/>
  <sheetViews>
    <sheetView showGridLines="0" zoomScale="115" zoomScaleNormal="115" workbookViewId="0">
      <pane xSplit="1" ySplit="2" topLeftCell="B3" activePane="bottomRight" state="frozen"/>
      <selection activeCell="K28" sqref="K28"/>
      <selection pane="topRight" activeCell="K28" sqref="K28"/>
      <selection pane="bottomLeft" activeCell="K28" sqref="K28"/>
      <selection pane="bottomRight" activeCell="C10" sqref="C10"/>
    </sheetView>
  </sheetViews>
  <sheetFormatPr baseColWidth="10" defaultColWidth="11.44140625" defaultRowHeight="13.2" x14ac:dyDescent="0.25"/>
  <cols>
    <col min="1" max="1" width="1.44140625" style="4" customWidth="1"/>
    <col min="2" max="2" width="22.33203125" style="4" customWidth="1"/>
    <col min="3" max="3" width="79" style="4" customWidth="1"/>
    <col min="4" max="4" width="1.33203125" style="4" customWidth="1"/>
    <col min="5" max="5" width="10.44140625" style="5" customWidth="1"/>
    <col min="6" max="6" width="7.5546875" style="5" customWidth="1"/>
    <col min="7" max="7" width="24.33203125" style="5" customWidth="1"/>
    <col min="8" max="8" width="24.88671875" style="5" customWidth="1"/>
    <col min="9" max="17" width="11.44140625" style="5"/>
    <col min="18" max="16384" width="11.44140625" style="4"/>
  </cols>
  <sheetData>
    <row r="1" spans="1:3" ht="37.5" customHeight="1" x14ac:dyDescent="0.25">
      <c r="A1" s="3"/>
      <c r="B1" s="103"/>
      <c r="C1" s="102"/>
    </row>
    <row r="2" spans="1:3" ht="46.2" customHeight="1" x14ac:dyDescent="0.3">
      <c r="A2" s="3"/>
      <c r="B2" s="126" t="s">
        <v>67</v>
      </c>
      <c r="C2" s="102"/>
    </row>
    <row r="3" spans="1:3" ht="7.5" customHeight="1" thickBot="1" x14ac:dyDescent="0.3">
      <c r="A3" s="3"/>
      <c r="B3" s="105"/>
      <c r="C3" s="102"/>
    </row>
    <row r="4" spans="1:3" ht="13.8" x14ac:dyDescent="0.25">
      <c r="B4" s="341" t="s">
        <v>68</v>
      </c>
      <c r="C4" s="351"/>
    </row>
    <row r="5" spans="1:3" ht="13.8" x14ac:dyDescent="0.25">
      <c r="B5" s="343" t="s">
        <v>69</v>
      </c>
      <c r="C5" s="352" t="s">
        <v>70</v>
      </c>
    </row>
    <row r="6" spans="1:3" ht="27.6" x14ac:dyDescent="0.25">
      <c r="B6" s="343" t="s">
        <v>71</v>
      </c>
      <c r="C6" s="353" t="s">
        <v>468</v>
      </c>
    </row>
    <row r="7" spans="1:3" ht="14.4" thickBot="1" x14ac:dyDescent="0.3">
      <c r="B7" s="354" t="s">
        <v>99</v>
      </c>
      <c r="C7" s="355" t="s">
        <v>243</v>
      </c>
    </row>
    <row r="8" spans="1:3" ht="13.8" thickBot="1" x14ac:dyDescent="0.3">
      <c r="B8" s="102"/>
      <c r="C8" s="102"/>
    </row>
    <row r="9" spans="1:3" ht="13.8" x14ac:dyDescent="0.25">
      <c r="A9" s="3"/>
      <c r="B9" s="341" t="s">
        <v>72</v>
      </c>
      <c r="C9" s="342" t="s">
        <v>110</v>
      </c>
    </row>
    <row r="10" spans="1:3" ht="13.8" x14ac:dyDescent="0.25">
      <c r="B10" s="343" t="s">
        <v>73</v>
      </c>
      <c r="C10" s="344"/>
    </row>
    <row r="11" spans="1:3" ht="13.8" x14ac:dyDescent="0.25">
      <c r="B11" s="345" t="s">
        <v>74</v>
      </c>
      <c r="C11" s="344"/>
    </row>
    <row r="12" spans="1:3" ht="13.8" x14ac:dyDescent="0.25">
      <c r="B12" s="346" t="s">
        <v>75</v>
      </c>
      <c r="C12" s="344"/>
    </row>
    <row r="13" spans="1:3" ht="13.8" x14ac:dyDescent="0.25">
      <c r="B13" s="346" t="s">
        <v>76</v>
      </c>
      <c r="C13" s="344"/>
    </row>
    <row r="14" spans="1:3" ht="6.75" customHeight="1" x14ac:dyDescent="0.25">
      <c r="B14" s="346"/>
      <c r="C14" s="364"/>
    </row>
    <row r="15" spans="1:3" ht="13.8" x14ac:dyDescent="0.25">
      <c r="B15" s="346" t="s">
        <v>77</v>
      </c>
      <c r="C15" s="347"/>
    </row>
    <row r="16" spans="1:3" ht="6" customHeight="1" x14ac:dyDescent="0.25">
      <c r="B16" s="346"/>
      <c r="C16" s="365"/>
    </row>
    <row r="17" spans="1:4" ht="13.8" x14ac:dyDescent="0.25">
      <c r="B17" s="346" t="s">
        <v>78</v>
      </c>
      <c r="C17" s="348"/>
    </row>
    <row r="18" spans="1:4" ht="14.4" thickBot="1" x14ac:dyDescent="0.3">
      <c r="B18" s="349" t="s">
        <v>79</v>
      </c>
      <c r="C18" s="350"/>
    </row>
    <row r="19" spans="1:4" ht="13.8" thickBot="1" x14ac:dyDescent="0.3">
      <c r="B19" s="102"/>
      <c r="C19" s="102"/>
    </row>
    <row r="20" spans="1:4" ht="13.8" x14ac:dyDescent="0.25">
      <c r="A20" s="3"/>
      <c r="B20" s="341" t="s">
        <v>80</v>
      </c>
      <c r="C20" s="356"/>
    </row>
    <row r="21" spans="1:4" x14ac:dyDescent="0.25">
      <c r="B21" s="345" t="s">
        <v>74</v>
      </c>
      <c r="C21" s="357" t="s">
        <v>185</v>
      </c>
    </row>
    <row r="22" spans="1:4" x14ac:dyDescent="0.25">
      <c r="B22" s="346" t="s">
        <v>75</v>
      </c>
      <c r="C22" s="357" t="s">
        <v>186</v>
      </c>
    </row>
    <row r="23" spans="1:4" x14ac:dyDescent="0.25">
      <c r="B23" s="346" t="s">
        <v>76</v>
      </c>
      <c r="C23" s="357" t="s">
        <v>98</v>
      </c>
    </row>
    <row r="24" spans="1:4" ht="13.8" thickBot="1" x14ac:dyDescent="0.3">
      <c r="B24" s="349" t="s">
        <v>79</v>
      </c>
      <c r="C24" s="358" t="s">
        <v>187</v>
      </c>
    </row>
    <row r="25" spans="1:4" s="5" customFormat="1" ht="5.25" customHeight="1" x14ac:dyDescent="0.25">
      <c r="A25" s="4"/>
      <c r="B25" s="9"/>
      <c r="C25" s="4"/>
      <c r="D25" s="4"/>
    </row>
    <row r="26" spans="1:4" s="5" customFormat="1" x14ac:dyDescent="0.25"/>
    <row r="27" spans="1:4" s="5" customFormat="1" x14ac:dyDescent="0.25"/>
    <row r="28" spans="1:4" s="5" customFormat="1" x14ac:dyDescent="0.25"/>
    <row r="29" spans="1:4" s="5" customFormat="1" x14ac:dyDescent="0.25"/>
    <row r="30" spans="1:4" s="5" customFormat="1" x14ac:dyDescent="0.25"/>
    <row r="31" spans="1:4" s="5" customFormat="1" x14ac:dyDescent="0.25"/>
    <row r="32" spans="1:4"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sheetData>
  <sheetProtection algorithmName="SHA-512" hashValue="CAZqQYPjuUhD+JVsHI2cAUduPv5lSPVcoiRVWSvr+GEme417uDPSQj6bGt6GS4/FIfMLLw0BUcw6yDW7w6c3ZQ==" saltValue="XcF4y7qKnDePNQvxTpaNLA==" spinCount="100000" sheet="1" objects="1" scenarios="1"/>
  <hyperlinks>
    <hyperlink ref="C9" location="Bearbeitungshinweise!C10" display="Bearbeitungshinweise" xr:uid="{00000000-0004-0000-0100-000000000000}"/>
  </hyperlinks>
  <printOptions horizontalCentered="1"/>
  <pageMargins left="0.27559055118110237" right="0.27559055118110237" top="1.3779527559055118" bottom="0.78740157480314965" header="0.78740157480314965" footer="0.39370078740157483"/>
  <pageSetup paperSize="9" scale="90" orientation="portrait" r:id="rId1"/>
  <headerFooter alignWithMargins="0">
    <oddFooter>&amp;R&amp;6© Gerd Schöffl, Kassel 2019</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tabColor rgb="FF00B050"/>
    <pageSetUpPr fitToPage="1"/>
  </sheetPr>
  <dimension ref="A1:S232"/>
  <sheetViews>
    <sheetView zoomScaleNormal="100" workbookViewId="0">
      <pane ySplit="12" topLeftCell="A13" activePane="bottomLeft" state="frozen"/>
      <selection activeCell="K28" sqref="K28"/>
      <selection pane="bottomLeft" activeCell="C12" sqref="C12"/>
    </sheetView>
  </sheetViews>
  <sheetFormatPr baseColWidth="10" defaultRowHeight="14.4" x14ac:dyDescent="0.3"/>
  <cols>
    <col min="1" max="1" width="90.5546875" customWidth="1"/>
    <col min="2" max="2" width="21" customWidth="1"/>
    <col min="3" max="3" width="14.77734375" customWidth="1"/>
    <col min="4" max="4" width="20.88671875" customWidth="1"/>
    <col min="5" max="5" width="14.6640625" customWidth="1"/>
    <col min="6" max="6" width="20.88671875" customWidth="1"/>
    <col min="7" max="7" width="14.6640625" customWidth="1"/>
    <col min="8" max="19" width="11.44140625" style="1"/>
  </cols>
  <sheetData>
    <row r="1" spans="1:19" ht="21" customHeight="1" x14ac:dyDescent="0.3">
      <c r="A1" s="99"/>
      <c r="B1" s="99"/>
      <c r="C1" s="99"/>
      <c r="D1" s="99"/>
      <c r="E1" s="99"/>
      <c r="F1" s="99"/>
      <c r="G1" s="99"/>
    </row>
    <row r="2" spans="1:19" ht="21" customHeight="1" x14ac:dyDescent="0.4">
      <c r="A2" s="100" t="s">
        <v>0</v>
      </c>
      <c r="B2" s="99"/>
      <c r="C2" s="99"/>
      <c r="D2" s="99"/>
      <c r="E2" s="99"/>
      <c r="F2" s="99"/>
      <c r="G2" s="99"/>
    </row>
    <row r="3" spans="1:19" ht="21" customHeight="1" x14ac:dyDescent="0.3">
      <c r="A3" s="99"/>
      <c r="B3" s="99"/>
      <c r="C3" s="99"/>
      <c r="D3" s="99"/>
      <c r="E3" s="99"/>
      <c r="F3" s="99"/>
      <c r="G3" s="99"/>
    </row>
    <row r="4" spans="1:19" ht="21" customHeight="1" x14ac:dyDescent="0.3">
      <c r="A4" s="99"/>
      <c r="B4" s="99"/>
      <c r="C4" s="99"/>
      <c r="D4" s="99"/>
      <c r="E4" s="99"/>
      <c r="F4" s="99"/>
      <c r="G4" s="99"/>
    </row>
    <row r="5" spans="1:19" x14ac:dyDescent="0.3">
      <c r="A5" s="386" t="str">
        <f>"Firma:" &amp;'1.1 Stammdaten'!C10</f>
        <v>Firma:</v>
      </c>
      <c r="B5" s="387"/>
      <c r="C5" s="387"/>
      <c r="D5" s="387"/>
      <c r="E5" s="387"/>
      <c r="F5" s="387"/>
      <c r="G5" s="388"/>
    </row>
    <row r="6" spans="1:19" ht="28.8" customHeight="1" x14ac:dyDescent="0.3">
      <c r="A6" s="400" t="str">
        <f>"Bezeichnung:" &amp;'1.1 Stammdaten'!C6</f>
        <v>Bezeichnung:Unterhalts- und Grundreinigung in der Schule Bossental, Hildebrandstraße 84 und in der Kita Bossental, Hildebrandstraße 76, 34125 Kassel</v>
      </c>
      <c r="B6" s="400"/>
      <c r="C6" s="400"/>
      <c r="D6" s="400"/>
      <c r="E6" s="400"/>
      <c r="F6" s="399" t="s">
        <v>110</v>
      </c>
      <c r="G6" s="399"/>
    </row>
    <row r="7" spans="1:19" x14ac:dyDescent="0.3">
      <c r="A7" s="389" t="s">
        <v>1</v>
      </c>
      <c r="B7" s="390"/>
      <c r="C7" s="390"/>
      <c r="D7" s="390"/>
      <c r="E7" s="390"/>
      <c r="F7" s="390"/>
      <c r="G7" s="391"/>
    </row>
    <row r="8" spans="1:19" x14ac:dyDescent="0.3">
      <c r="A8" s="392" t="s">
        <v>2</v>
      </c>
      <c r="B8" s="393"/>
      <c r="C8" s="393"/>
      <c r="D8" s="393"/>
      <c r="E8" s="393"/>
      <c r="F8" s="393"/>
      <c r="G8" s="394"/>
    </row>
    <row r="9" spans="1:19" ht="15" thickBot="1" x14ac:dyDescent="0.35">
      <c r="A9" s="99"/>
      <c r="B9" s="99"/>
      <c r="C9" s="99"/>
      <c r="D9" s="99"/>
      <c r="E9" s="99"/>
      <c r="F9" s="99"/>
      <c r="G9" s="99"/>
    </row>
    <row r="10" spans="1:19" ht="40.950000000000003" customHeight="1" thickBot="1" x14ac:dyDescent="0.35">
      <c r="A10" s="99"/>
      <c r="B10" s="395" t="s">
        <v>499</v>
      </c>
      <c r="C10" s="396"/>
      <c r="D10" s="395" t="s">
        <v>442</v>
      </c>
      <c r="E10" s="396"/>
      <c r="F10" s="397" t="s">
        <v>504</v>
      </c>
      <c r="G10" s="398"/>
    </row>
    <row r="11" spans="1:19" ht="15" thickBot="1" x14ac:dyDescent="0.35">
      <c r="A11" s="99"/>
      <c r="B11" s="99"/>
      <c r="C11" s="99"/>
      <c r="D11" s="99"/>
      <c r="E11" s="99"/>
      <c r="F11" s="99"/>
      <c r="G11" s="99"/>
    </row>
    <row r="12" spans="1:19" ht="15" thickBot="1" x14ac:dyDescent="0.35">
      <c r="A12" s="250" t="s">
        <v>240</v>
      </c>
      <c r="B12" s="251">
        <v>1</v>
      </c>
      <c r="C12" s="252"/>
      <c r="D12" s="251">
        <v>1</v>
      </c>
      <c r="E12" s="252"/>
      <c r="F12" s="251">
        <v>1</v>
      </c>
      <c r="G12" s="252"/>
    </row>
    <row r="13" spans="1:19" s="98" customFormat="1" ht="15" thickBot="1" x14ac:dyDescent="0.35">
      <c r="A13" s="401"/>
      <c r="B13" s="402"/>
      <c r="C13" s="402"/>
      <c r="D13" s="402"/>
      <c r="E13" s="402"/>
      <c r="F13" s="402"/>
      <c r="G13" s="403"/>
      <c r="H13" s="1"/>
      <c r="I13" s="1"/>
      <c r="J13" s="1"/>
      <c r="K13" s="1"/>
      <c r="L13" s="1"/>
      <c r="M13" s="1"/>
      <c r="N13" s="1"/>
      <c r="O13" s="1"/>
      <c r="P13" s="1"/>
      <c r="Q13" s="1"/>
      <c r="R13" s="1"/>
      <c r="S13" s="1"/>
    </row>
    <row r="14" spans="1:19" s="98" customFormat="1" x14ac:dyDescent="0.3">
      <c r="A14" s="253" t="s">
        <v>449</v>
      </c>
      <c r="B14" s="331"/>
      <c r="C14" s="254" t="s">
        <v>500</v>
      </c>
      <c r="D14" s="331"/>
      <c r="E14" s="254" t="s">
        <v>500</v>
      </c>
      <c r="F14" s="331"/>
      <c r="G14" s="255" t="s">
        <v>500</v>
      </c>
      <c r="H14" s="1"/>
      <c r="I14" s="1"/>
      <c r="J14" s="1"/>
      <c r="K14" s="1"/>
      <c r="L14" s="1"/>
      <c r="M14" s="1"/>
      <c r="N14" s="1"/>
      <c r="O14" s="1"/>
      <c r="P14" s="1"/>
      <c r="Q14" s="1"/>
      <c r="R14" s="1"/>
      <c r="S14" s="1"/>
    </row>
    <row r="15" spans="1:19" s="98" customFormat="1" x14ac:dyDescent="0.3">
      <c r="A15" s="256" t="s">
        <v>450</v>
      </c>
      <c r="B15" s="334"/>
      <c r="C15" s="257" t="s">
        <v>500</v>
      </c>
      <c r="D15" s="334"/>
      <c r="E15" s="257" t="s">
        <v>500</v>
      </c>
      <c r="F15" s="334"/>
      <c r="G15" s="258" t="s">
        <v>500</v>
      </c>
      <c r="H15" s="1"/>
      <c r="I15" s="1"/>
      <c r="J15" s="1"/>
      <c r="K15" s="1"/>
      <c r="L15" s="1"/>
      <c r="M15" s="1"/>
      <c r="N15" s="1"/>
      <c r="O15" s="1"/>
      <c r="P15" s="1"/>
      <c r="Q15" s="1"/>
      <c r="R15" s="1"/>
      <c r="S15" s="1"/>
    </row>
    <row r="16" spans="1:19" s="98" customFormat="1" x14ac:dyDescent="0.3">
      <c r="A16" s="256" t="s">
        <v>451</v>
      </c>
      <c r="B16" s="334"/>
      <c r="C16" s="257" t="s">
        <v>500</v>
      </c>
      <c r="D16" s="334"/>
      <c r="E16" s="257" t="s">
        <v>500</v>
      </c>
      <c r="F16" s="334"/>
      <c r="G16" s="258" t="s">
        <v>500</v>
      </c>
      <c r="H16" s="1"/>
      <c r="I16" s="1"/>
      <c r="J16" s="1"/>
      <c r="K16" s="1"/>
      <c r="L16" s="1"/>
      <c r="M16" s="1"/>
      <c r="N16" s="1"/>
      <c r="O16" s="1"/>
      <c r="P16" s="1"/>
      <c r="Q16" s="1"/>
      <c r="R16" s="1"/>
      <c r="S16" s="1"/>
    </row>
    <row r="17" spans="1:19" s="98" customFormat="1" ht="15" thickBot="1" x14ac:dyDescent="0.35">
      <c r="A17" s="259" t="s">
        <v>452</v>
      </c>
      <c r="B17" s="335"/>
      <c r="C17" s="332" t="s">
        <v>500</v>
      </c>
      <c r="D17" s="335"/>
      <c r="E17" s="332" t="s">
        <v>500</v>
      </c>
      <c r="F17" s="335"/>
      <c r="G17" s="333" t="s">
        <v>500</v>
      </c>
      <c r="H17" s="1"/>
      <c r="I17" s="1"/>
      <c r="J17" s="1"/>
      <c r="K17" s="1"/>
      <c r="L17" s="1"/>
      <c r="M17" s="1"/>
      <c r="N17" s="1"/>
      <c r="O17" s="1"/>
      <c r="P17" s="1"/>
      <c r="Q17" s="1"/>
      <c r="R17" s="1"/>
      <c r="S17" s="1"/>
    </row>
    <row r="18" spans="1:19" s="98" customFormat="1" ht="15" thickBot="1" x14ac:dyDescent="0.35">
      <c r="A18" s="404"/>
      <c r="B18" s="405"/>
      <c r="C18" s="405"/>
      <c r="D18" s="405"/>
      <c r="E18" s="405"/>
      <c r="F18" s="405"/>
      <c r="G18" s="406"/>
      <c r="H18" s="1"/>
      <c r="I18" s="1"/>
      <c r="J18" s="1"/>
      <c r="K18" s="1"/>
      <c r="L18" s="1"/>
      <c r="M18" s="1"/>
      <c r="N18" s="1"/>
      <c r="O18" s="1"/>
      <c r="P18" s="1"/>
      <c r="Q18" s="1"/>
      <c r="R18" s="1"/>
      <c r="S18" s="1"/>
    </row>
    <row r="19" spans="1:19" s="98" customFormat="1" ht="15" thickBot="1" x14ac:dyDescent="0.35">
      <c r="A19" s="407" t="s">
        <v>495</v>
      </c>
      <c r="B19" s="408"/>
      <c r="C19" s="408"/>
      <c r="D19" s="409"/>
      <c r="E19" s="260"/>
      <c r="F19" s="410"/>
      <c r="G19" s="411"/>
      <c r="H19" s="1"/>
      <c r="I19" s="1"/>
      <c r="J19" s="1"/>
      <c r="K19" s="1"/>
      <c r="L19" s="1"/>
      <c r="M19" s="1"/>
      <c r="N19" s="1"/>
      <c r="O19" s="1"/>
      <c r="P19" s="1"/>
      <c r="Q19" s="1"/>
      <c r="R19" s="1"/>
      <c r="S19" s="1"/>
    </row>
    <row r="20" spans="1:19" ht="15" thickBot="1" x14ac:dyDescent="0.35">
      <c r="A20" s="383"/>
      <c r="B20" s="384"/>
      <c r="C20" s="384"/>
      <c r="D20" s="384"/>
      <c r="E20" s="384"/>
      <c r="F20" s="384"/>
      <c r="G20" s="385"/>
    </row>
    <row r="21" spans="1:19" ht="58.2" customHeight="1" x14ac:dyDescent="0.3">
      <c r="A21" s="261" t="s">
        <v>3</v>
      </c>
      <c r="B21" s="262" t="s">
        <v>444</v>
      </c>
      <c r="C21" s="263"/>
      <c r="D21" s="262" t="s">
        <v>444</v>
      </c>
      <c r="E21" s="264"/>
      <c r="F21" s="262" t="s">
        <v>444</v>
      </c>
      <c r="G21" s="265"/>
    </row>
    <row r="22" spans="1:19" s="98" customFormat="1" ht="13.8" customHeight="1" x14ac:dyDescent="0.3">
      <c r="A22" s="266" t="s">
        <v>463</v>
      </c>
      <c r="B22" s="267"/>
      <c r="C22" s="268"/>
      <c r="D22" s="267"/>
      <c r="E22" s="269"/>
      <c r="F22" s="267"/>
      <c r="G22" s="270"/>
      <c r="H22" s="1"/>
      <c r="I22" s="1"/>
      <c r="J22" s="1"/>
      <c r="K22" s="1"/>
      <c r="L22" s="1"/>
      <c r="M22" s="1"/>
      <c r="N22" s="1"/>
      <c r="O22" s="1"/>
      <c r="P22" s="1"/>
      <c r="Q22" s="1"/>
      <c r="R22" s="1"/>
      <c r="S22" s="1"/>
    </row>
    <row r="23" spans="1:19" x14ac:dyDescent="0.3">
      <c r="A23" s="271" t="s">
        <v>464</v>
      </c>
      <c r="B23" s="272"/>
      <c r="C23" s="273">
        <f>$C$12*B23</f>
        <v>0</v>
      </c>
      <c r="D23" s="272"/>
      <c r="E23" s="274">
        <f>$E$12*D23</f>
        <v>0</v>
      </c>
      <c r="F23" s="272"/>
      <c r="G23" s="275">
        <f>$G$12*F23</f>
        <v>0</v>
      </c>
    </row>
    <row r="24" spans="1:19" x14ac:dyDescent="0.3">
      <c r="A24" s="271" t="s">
        <v>465</v>
      </c>
      <c r="B24" s="272"/>
      <c r="C24" s="273">
        <f>$C$12*B24</f>
        <v>0</v>
      </c>
      <c r="D24" s="272"/>
      <c r="E24" s="274">
        <f t="shared" ref="E24:E32" si="0">$E$12*D24</f>
        <v>0</v>
      </c>
      <c r="F24" s="276" t="s">
        <v>470</v>
      </c>
      <c r="G24" s="278" t="s">
        <v>470</v>
      </c>
    </row>
    <row r="25" spans="1:19" x14ac:dyDescent="0.3">
      <c r="A25" s="271" t="s">
        <v>4</v>
      </c>
      <c r="B25" s="272"/>
      <c r="C25" s="273">
        <f>$C$12*B25</f>
        <v>0</v>
      </c>
      <c r="D25" s="272"/>
      <c r="E25" s="274">
        <f t="shared" si="0"/>
        <v>0</v>
      </c>
      <c r="F25" s="272"/>
      <c r="G25" s="275">
        <f>$G$12*F25</f>
        <v>0</v>
      </c>
    </row>
    <row r="26" spans="1:19" x14ac:dyDescent="0.3">
      <c r="A26" s="271" t="s">
        <v>466</v>
      </c>
      <c r="B26" s="272"/>
      <c r="C26" s="273">
        <f>$C$12*B26</f>
        <v>0</v>
      </c>
      <c r="D26" s="272"/>
      <c r="E26" s="274">
        <f t="shared" si="0"/>
        <v>0</v>
      </c>
      <c r="F26" s="276" t="s">
        <v>470</v>
      </c>
      <c r="G26" s="278" t="s">
        <v>470</v>
      </c>
    </row>
    <row r="27" spans="1:19" s="98" customFormat="1" x14ac:dyDescent="0.3">
      <c r="A27" s="271" t="s">
        <v>5</v>
      </c>
      <c r="B27" s="272"/>
      <c r="C27" s="273">
        <f t="shared" ref="C27:C31" si="1">$C$12*B27</f>
        <v>0</v>
      </c>
      <c r="D27" s="272"/>
      <c r="E27" s="274">
        <f t="shared" si="0"/>
        <v>0</v>
      </c>
      <c r="F27" s="276" t="s">
        <v>470</v>
      </c>
      <c r="G27" s="278" t="s">
        <v>470</v>
      </c>
      <c r="H27" s="1"/>
      <c r="I27" s="1"/>
      <c r="J27" s="1"/>
      <c r="K27" s="1"/>
      <c r="L27" s="1"/>
      <c r="M27" s="1"/>
      <c r="N27" s="1"/>
      <c r="O27" s="1"/>
      <c r="P27" s="1"/>
      <c r="Q27" s="1"/>
      <c r="R27" s="1"/>
      <c r="S27" s="1"/>
    </row>
    <row r="28" spans="1:19" s="98" customFormat="1" x14ac:dyDescent="0.3">
      <c r="A28" s="271" t="s">
        <v>447</v>
      </c>
      <c r="B28" s="272"/>
      <c r="C28" s="273">
        <f t="shared" si="1"/>
        <v>0</v>
      </c>
      <c r="D28" s="272"/>
      <c r="E28" s="274">
        <f t="shared" si="0"/>
        <v>0</v>
      </c>
      <c r="F28" s="272"/>
      <c r="G28" s="275">
        <f>$G$12*F28</f>
        <v>0</v>
      </c>
      <c r="H28" s="1"/>
      <c r="I28" s="1"/>
      <c r="J28" s="1"/>
      <c r="K28" s="1"/>
      <c r="L28" s="1"/>
      <c r="M28" s="1"/>
      <c r="N28" s="1"/>
      <c r="O28" s="1"/>
      <c r="P28" s="1"/>
      <c r="Q28" s="1"/>
      <c r="R28" s="1"/>
      <c r="S28" s="1"/>
    </row>
    <row r="29" spans="1:19" s="98" customFormat="1" x14ac:dyDescent="0.3">
      <c r="A29" s="271" t="s">
        <v>467</v>
      </c>
      <c r="B29" s="272"/>
      <c r="C29" s="273">
        <f t="shared" si="1"/>
        <v>0</v>
      </c>
      <c r="D29" s="272"/>
      <c r="E29" s="274">
        <f t="shared" si="0"/>
        <v>0</v>
      </c>
      <c r="F29" s="272"/>
      <c r="G29" s="275">
        <f t="shared" ref="G29:G32" si="2">$G$12*F29</f>
        <v>0</v>
      </c>
      <c r="H29" s="1"/>
      <c r="I29" s="1"/>
      <c r="J29" s="1"/>
      <c r="K29" s="1"/>
      <c r="L29" s="1"/>
      <c r="M29" s="1"/>
      <c r="N29" s="1"/>
      <c r="O29" s="1"/>
      <c r="P29" s="1"/>
      <c r="Q29" s="1"/>
      <c r="R29" s="1"/>
      <c r="S29" s="1"/>
    </row>
    <row r="30" spans="1:19" s="98" customFormat="1" x14ac:dyDescent="0.3">
      <c r="A30" s="271" t="s">
        <v>448</v>
      </c>
      <c r="B30" s="272"/>
      <c r="C30" s="273">
        <f t="shared" si="1"/>
        <v>0</v>
      </c>
      <c r="D30" s="272"/>
      <c r="E30" s="274">
        <f t="shared" si="0"/>
        <v>0</v>
      </c>
      <c r="F30" s="272"/>
      <c r="G30" s="275">
        <f t="shared" si="2"/>
        <v>0</v>
      </c>
      <c r="H30" s="1"/>
      <c r="I30" s="1"/>
      <c r="J30" s="1"/>
      <c r="K30" s="1"/>
      <c r="L30" s="1"/>
      <c r="M30" s="1"/>
      <c r="N30" s="1"/>
      <c r="O30" s="1"/>
      <c r="P30" s="1"/>
      <c r="Q30" s="1"/>
      <c r="R30" s="1"/>
      <c r="S30" s="1"/>
    </row>
    <row r="31" spans="1:19" s="98" customFormat="1" x14ac:dyDescent="0.3">
      <c r="A31" s="271" t="s">
        <v>469</v>
      </c>
      <c r="B31" s="272"/>
      <c r="C31" s="273">
        <f t="shared" si="1"/>
        <v>0</v>
      </c>
      <c r="D31" s="272"/>
      <c r="E31" s="274">
        <f t="shared" si="0"/>
        <v>0</v>
      </c>
      <c r="F31" s="272"/>
      <c r="G31" s="275">
        <f t="shared" si="2"/>
        <v>0</v>
      </c>
      <c r="H31" s="1"/>
      <c r="I31" s="1"/>
      <c r="J31" s="1"/>
      <c r="K31" s="1"/>
      <c r="L31" s="1"/>
      <c r="M31" s="1"/>
      <c r="N31" s="1"/>
      <c r="O31" s="1"/>
      <c r="P31" s="1"/>
      <c r="Q31" s="1"/>
      <c r="R31" s="1"/>
      <c r="S31" s="1"/>
    </row>
    <row r="32" spans="1:19" x14ac:dyDescent="0.3">
      <c r="A32" s="271" t="s">
        <v>6</v>
      </c>
      <c r="B32" s="276" t="s">
        <v>470</v>
      </c>
      <c r="C32" s="277" t="s">
        <v>470</v>
      </c>
      <c r="D32" s="272"/>
      <c r="E32" s="274">
        <f t="shared" si="0"/>
        <v>0</v>
      </c>
      <c r="F32" s="272"/>
      <c r="G32" s="275">
        <f t="shared" si="2"/>
        <v>0</v>
      </c>
    </row>
    <row r="33" spans="1:19" x14ac:dyDescent="0.3">
      <c r="A33" s="266" t="s">
        <v>471</v>
      </c>
      <c r="B33" s="279"/>
      <c r="C33" s="273"/>
      <c r="D33" s="279"/>
      <c r="E33" s="274"/>
      <c r="F33" s="279"/>
      <c r="G33" s="275"/>
    </row>
    <row r="34" spans="1:19" x14ac:dyDescent="0.3">
      <c r="A34" s="271" t="s">
        <v>472</v>
      </c>
      <c r="B34" s="280"/>
      <c r="C34" s="273">
        <f t="shared" ref="C34:C43" si="3">$C$12*B34</f>
        <v>0</v>
      </c>
      <c r="D34" s="280"/>
      <c r="E34" s="274">
        <f t="shared" ref="E34:E43" si="4">$E$12*D34</f>
        <v>0</v>
      </c>
      <c r="F34" s="280"/>
      <c r="G34" s="275">
        <f t="shared" ref="G34:G43" si="5">$G$12*F34</f>
        <v>0</v>
      </c>
    </row>
    <row r="35" spans="1:19" x14ac:dyDescent="0.3">
      <c r="A35" s="271" t="s">
        <v>474</v>
      </c>
      <c r="B35" s="280"/>
      <c r="C35" s="273">
        <f t="shared" si="3"/>
        <v>0</v>
      </c>
      <c r="D35" s="280"/>
      <c r="E35" s="274">
        <f t="shared" si="4"/>
        <v>0</v>
      </c>
      <c r="F35" s="280"/>
      <c r="G35" s="275">
        <f t="shared" si="5"/>
        <v>0</v>
      </c>
    </row>
    <row r="36" spans="1:19" x14ac:dyDescent="0.3">
      <c r="A36" s="271" t="s">
        <v>473</v>
      </c>
      <c r="B36" s="280"/>
      <c r="C36" s="273">
        <f t="shared" si="3"/>
        <v>0</v>
      </c>
      <c r="D36" s="280"/>
      <c r="E36" s="274">
        <f t="shared" si="4"/>
        <v>0</v>
      </c>
      <c r="F36" s="280"/>
      <c r="G36" s="275">
        <f t="shared" si="5"/>
        <v>0</v>
      </c>
    </row>
    <row r="37" spans="1:19" x14ac:dyDescent="0.3">
      <c r="A37" s="271" t="s">
        <v>475</v>
      </c>
      <c r="B37" s="280"/>
      <c r="C37" s="273">
        <f t="shared" si="3"/>
        <v>0</v>
      </c>
      <c r="D37" s="280"/>
      <c r="E37" s="274">
        <f t="shared" si="4"/>
        <v>0</v>
      </c>
      <c r="F37" s="280"/>
      <c r="G37" s="275">
        <f t="shared" si="5"/>
        <v>0</v>
      </c>
    </row>
    <row r="38" spans="1:19" s="98" customFormat="1" x14ac:dyDescent="0.3">
      <c r="A38" s="271" t="s">
        <v>476</v>
      </c>
      <c r="B38" s="280"/>
      <c r="C38" s="273">
        <f t="shared" si="3"/>
        <v>0</v>
      </c>
      <c r="D38" s="280"/>
      <c r="E38" s="274">
        <f t="shared" si="4"/>
        <v>0</v>
      </c>
      <c r="F38" s="280"/>
      <c r="G38" s="275">
        <f t="shared" si="5"/>
        <v>0</v>
      </c>
      <c r="H38" s="1"/>
      <c r="I38" s="1"/>
      <c r="J38" s="1"/>
      <c r="K38" s="1"/>
      <c r="L38" s="1"/>
      <c r="M38" s="1"/>
      <c r="N38" s="1"/>
      <c r="O38" s="1"/>
      <c r="P38" s="1"/>
      <c r="Q38" s="1"/>
      <c r="R38" s="1"/>
      <c r="S38" s="1"/>
    </row>
    <row r="39" spans="1:19" s="98" customFormat="1" x14ac:dyDescent="0.3">
      <c r="A39" s="271" t="s">
        <v>477</v>
      </c>
      <c r="B39" s="280"/>
      <c r="C39" s="273">
        <f t="shared" si="3"/>
        <v>0</v>
      </c>
      <c r="D39" s="280"/>
      <c r="E39" s="274">
        <f t="shared" si="4"/>
        <v>0</v>
      </c>
      <c r="F39" s="280"/>
      <c r="G39" s="275">
        <f t="shared" si="5"/>
        <v>0</v>
      </c>
      <c r="H39" s="1"/>
      <c r="I39" s="1"/>
      <c r="J39" s="1"/>
      <c r="K39" s="1"/>
      <c r="L39" s="1"/>
      <c r="M39" s="1"/>
      <c r="N39" s="1"/>
      <c r="O39" s="1"/>
      <c r="P39" s="1"/>
      <c r="Q39" s="1"/>
      <c r="R39" s="1"/>
      <c r="S39" s="1"/>
    </row>
    <row r="40" spans="1:19" s="98" customFormat="1" x14ac:dyDescent="0.3">
      <c r="A40" s="271" t="s">
        <v>478</v>
      </c>
      <c r="B40" s="280"/>
      <c r="C40" s="273">
        <f t="shared" si="3"/>
        <v>0</v>
      </c>
      <c r="D40" s="280"/>
      <c r="E40" s="274">
        <f t="shared" si="4"/>
        <v>0</v>
      </c>
      <c r="F40" s="280"/>
      <c r="G40" s="275">
        <f t="shared" si="5"/>
        <v>0</v>
      </c>
      <c r="H40" s="1"/>
      <c r="I40" s="1"/>
      <c r="J40" s="1"/>
      <c r="K40" s="1"/>
      <c r="L40" s="1"/>
      <c r="M40" s="1"/>
      <c r="N40" s="1"/>
      <c r="O40" s="1"/>
      <c r="P40" s="1"/>
      <c r="Q40" s="1"/>
      <c r="R40" s="1"/>
      <c r="S40" s="1"/>
    </row>
    <row r="41" spans="1:19" x14ac:dyDescent="0.3">
      <c r="A41" s="271" t="s">
        <v>479</v>
      </c>
      <c r="B41" s="272"/>
      <c r="C41" s="273">
        <f t="shared" si="3"/>
        <v>0</v>
      </c>
      <c r="D41" s="272"/>
      <c r="E41" s="274">
        <f t="shared" si="4"/>
        <v>0</v>
      </c>
      <c r="F41" s="272"/>
      <c r="G41" s="275">
        <f t="shared" si="5"/>
        <v>0</v>
      </c>
    </row>
    <row r="42" spans="1:19" s="98" customFormat="1" x14ac:dyDescent="0.3">
      <c r="A42" s="271" t="s">
        <v>481</v>
      </c>
      <c r="B42" s="272"/>
      <c r="C42" s="273">
        <f t="shared" si="3"/>
        <v>0</v>
      </c>
      <c r="D42" s="272"/>
      <c r="E42" s="274">
        <f t="shared" si="4"/>
        <v>0</v>
      </c>
      <c r="F42" s="272"/>
      <c r="G42" s="275">
        <f t="shared" si="5"/>
        <v>0</v>
      </c>
      <c r="H42" s="1"/>
      <c r="I42" s="1"/>
      <c r="J42" s="1"/>
      <c r="K42" s="1"/>
      <c r="L42" s="1"/>
      <c r="M42" s="1"/>
      <c r="N42" s="1"/>
      <c r="O42" s="1"/>
      <c r="P42" s="1"/>
      <c r="Q42" s="1"/>
      <c r="R42" s="1"/>
      <c r="S42" s="1"/>
    </row>
    <row r="43" spans="1:19" ht="15" thickBot="1" x14ac:dyDescent="0.35">
      <c r="A43" s="281" t="s">
        <v>480</v>
      </c>
      <c r="B43" s="282"/>
      <c r="C43" s="283">
        <f t="shared" si="3"/>
        <v>0</v>
      </c>
      <c r="D43" s="282"/>
      <c r="E43" s="284">
        <f t="shared" si="4"/>
        <v>0</v>
      </c>
      <c r="F43" s="282"/>
      <c r="G43" s="285">
        <f t="shared" si="5"/>
        <v>0</v>
      </c>
    </row>
    <row r="44" spans="1:19" ht="15" thickBot="1" x14ac:dyDescent="0.35">
      <c r="A44" s="286" t="s">
        <v>482</v>
      </c>
      <c r="B44" s="287">
        <f t="shared" ref="B44:G44" si="6">SUM(B23:B43)+B12</f>
        <v>1</v>
      </c>
      <c r="C44" s="288">
        <f t="shared" si="6"/>
        <v>0</v>
      </c>
      <c r="D44" s="287">
        <f t="shared" si="6"/>
        <v>1</v>
      </c>
      <c r="E44" s="289">
        <f t="shared" si="6"/>
        <v>0</v>
      </c>
      <c r="F44" s="287">
        <f t="shared" si="6"/>
        <v>1</v>
      </c>
      <c r="G44" s="288">
        <f t="shared" si="6"/>
        <v>0</v>
      </c>
    </row>
    <row r="45" spans="1:19" ht="15" thickBot="1" x14ac:dyDescent="0.35">
      <c r="A45" s="380"/>
      <c r="B45" s="381"/>
      <c r="C45" s="381"/>
      <c r="D45" s="381"/>
      <c r="E45" s="381"/>
      <c r="F45" s="381"/>
      <c r="G45" s="382"/>
    </row>
    <row r="46" spans="1:19" x14ac:dyDescent="0.3">
      <c r="A46" s="372" t="s">
        <v>9</v>
      </c>
      <c r="B46" s="373"/>
      <c r="C46" s="373"/>
      <c r="D46" s="373"/>
      <c r="E46" s="373"/>
      <c r="F46" s="373"/>
      <c r="G46" s="374"/>
    </row>
    <row r="47" spans="1:19" x14ac:dyDescent="0.3">
      <c r="A47" s="290" t="s">
        <v>441</v>
      </c>
      <c r="B47" s="272"/>
      <c r="C47" s="291">
        <f t="shared" ref="C47:C55" si="7">$C$12*B47</f>
        <v>0</v>
      </c>
      <c r="D47" s="272"/>
      <c r="E47" s="292">
        <f t="shared" ref="E47:E55" si="8">$E$12*D47</f>
        <v>0</v>
      </c>
      <c r="F47" s="272"/>
      <c r="G47" s="293">
        <f t="shared" ref="G47:G55" si="9">$G$12*F47</f>
        <v>0</v>
      </c>
    </row>
    <row r="48" spans="1:19" s="90" customFormat="1" x14ac:dyDescent="0.3">
      <c r="A48" s="290" t="s">
        <v>445</v>
      </c>
      <c r="B48" s="272"/>
      <c r="C48" s="291">
        <f t="shared" si="7"/>
        <v>0</v>
      </c>
      <c r="D48" s="272"/>
      <c r="E48" s="292">
        <f t="shared" si="8"/>
        <v>0</v>
      </c>
      <c r="F48" s="272"/>
      <c r="G48" s="293">
        <f t="shared" si="9"/>
        <v>0</v>
      </c>
      <c r="H48" s="1"/>
      <c r="I48" s="1"/>
      <c r="J48" s="1"/>
      <c r="K48" s="1"/>
      <c r="L48" s="1"/>
      <c r="M48" s="1"/>
      <c r="N48" s="1"/>
      <c r="O48" s="1"/>
      <c r="P48" s="1"/>
      <c r="Q48" s="1"/>
      <c r="R48" s="1"/>
      <c r="S48" s="1"/>
    </row>
    <row r="49" spans="1:19" x14ac:dyDescent="0.3">
      <c r="A49" s="271" t="s">
        <v>10</v>
      </c>
      <c r="B49" s="272"/>
      <c r="C49" s="291">
        <f t="shared" si="7"/>
        <v>0</v>
      </c>
      <c r="D49" s="272"/>
      <c r="E49" s="292">
        <f t="shared" si="8"/>
        <v>0</v>
      </c>
      <c r="F49" s="272"/>
      <c r="G49" s="293">
        <f t="shared" si="9"/>
        <v>0</v>
      </c>
    </row>
    <row r="50" spans="1:19" x14ac:dyDescent="0.3">
      <c r="A50" s="271" t="s">
        <v>11</v>
      </c>
      <c r="B50" s="272"/>
      <c r="C50" s="291">
        <f t="shared" si="7"/>
        <v>0</v>
      </c>
      <c r="D50" s="272"/>
      <c r="E50" s="292">
        <f t="shared" si="8"/>
        <v>0</v>
      </c>
      <c r="F50" s="272"/>
      <c r="G50" s="293">
        <f t="shared" si="9"/>
        <v>0</v>
      </c>
    </row>
    <row r="51" spans="1:19" x14ac:dyDescent="0.3">
      <c r="A51" s="271" t="s">
        <v>12</v>
      </c>
      <c r="B51" s="272"/>
      <c r="C51" s="291">
        <f t="shared" si="7"/>
        <v>0</v>
      </c>
      <c r="D51" s="272"/>
      <c r="E51" s="292">
        <f t="shared" si="8"/>
        <v>0</v>
      </c>
      <c r="F51" s="272"/>
      <c r="G51" s="293">
        <f t="shared" si="9"/>
        <v>0</v>
      </c>
    </row>
    <row r="52" spans="1:19" s="98" customFormat="1" x14ac:dyDescent="0.3">
      <c r="A52" s="271" t="s">
        <v>483</v>
      </c>
      <c r="B52" s="272"/>
      <c r="C52" s="291">
        <f t="shared" si="7"/>
        <v>0</v>
      </c>
      <c r="D52" s="272"/>
      <c r="E52" s="292">
        <f t="shared" si="8"/>
        <v>0</v>
      </c>
      <c r="F52" s="272"/>
      <c r="G52" s="293">
        <f t="shared" si="9"/>
        <v>0</v>
      </c>
      <c r="H52" s="1"/>
      <c r="I52" s="1"/>
      <c r="J52" s="1"/>
      <c r="K52" s="1"/>
      <c r="L52" s="1"/>
      <c r="M52" s="1"/>
      <c r="N52" s="1"/>
      <c r="O52" s="1"/>
      <c r="P52" s="1"/>
      <c r="Q52" s="1"/>
      <c r="R52" s="1"/>
      <c r="S52" s="1"/>
    </row>
    <row r="53" spans="1:19" s="98" customFormat="1" x14ac:dyDescent="0.3">
      <c r="A53" s="271" t="s">
        <v>484</v>
      </c>
      <c r="B53" s="272"/>
      <c r="C53" s="291">
        <f t="shared" si="7"/>
        <v>0</v>
      </c>
      <c r="D53" s="272"/>
      <c r="E53" s="292">
        <f t="shared" si="8"/>
        <v>0</v>
      </c>
      <c r="F53" s="272"/>
      <c r="G53" s="293">
        <f t="shared" si="9"/>
        <v>0</v>
      </c>
      <c r="H53" s="1"/>
      <c r="I53" s="1"/>
      <c r="J53" s="1"/>
      <c r="K53" s="1"/>
      <c r="L53" s="1"/>
      <c r="M53" s="1"/>
      <c r="N53" s="1"/>
      <c r="O53" s="1"/>
      <c r="P53" s="1"/>
      <c r="Q53" s="1"/>
      <c r="R53" s="1"/>
      <c r="S53" s="1"/>
    </row>
    <row r="54" spans="1:19" ht="15" thickBot="1" x14ac:dyDescent="0.35">
      <c r="A54" s="281" t="s">
        <v>8</v>
      </c>
      <c r="B54" s="282"/>
      <c r="C54" s="294">
        <f t="shared" si="7"/>
        <v>0</v>
      </c>
      <c r="D54" s="282"/>
      <c r="E54" s="295">
        <f t="shared" si="8"/>
        <v>0</v>
      </c>
      <c r="F54" s="282"/>
      <c r="G54" s="296">
        <f t="shared" si="9"/>
        <v>0</v>
      </c>
    </row>
    <row r="55" spans="1:19" x14ac:dyDescent="0.3">
      <c r="A55" s="240" t="s">
        <v>485</v>
      </c>
      <c r="B55" s="241">
        <f>SUM(B47:B54)</f>
        <v>0</v>
      </c>
      <c r="C55" s="242">
        <f t="shared" si="7"/>
        <v>0</v>
      </c>
      <c r="D55" s="243">
        <f>SUM(D47:D54)</f>
        <v>0</v>
      </c>
      <c r="E55" s="244">
        <f t="shared" si="8"/>
        <v>0</v>
      </c>
      <c r="F55" s="241">
        <f>SUM(F47:F54)</f>
        <v>0</v>
      </c>
      <c r="G55" s="242">
        <f t="shared" si="9"/>
        <v>0</v>
      </c>
    </row>
    <row r="56" spans="1:19" s="98" customFormat="1" ht="15" thickBot="1" x14ac:dyDescent="0.35">
      <c r="A56" s="297"/>
      <c r="B56" s="298">
        <f>B44+B55</f>
        <v>1</v>
      </c>
      <c r="C56" s="299">
        <f>$C$12*B56</f>
        <v>0</v>
      </c>
      <c r="D56" s="300">
        <f>D44+D55</f>
        <v>1</v>
      </c>
      <c r="E56" s="301">
        <f>$E$12*D56</f>
        <v>0</v>
      </c>
      <c r="F56" s="298">
        <f>F44+F55</f>
        <v>1</v>
      </c>
      <c r="G56" s="299">
        <f>$G$12*F56</f>
        <v>0</v>
      </c>
      <c r="H56" s="1"/>
      <c r="I56" s="1"/>
      <c r="J56" s="1"/>
      <c r="K56" s="1"/>
      <c r="L56" s="1"/>
      <c r="M56" s="1"/>
      <c r="N56" s="1"/>
      <c r="O56" s="1"/>
      <c r="P56" s="1"/>
      <c r="Q56" s="1"/>
      <c r="R56" s="1"/>
      <c r="S56" s="1"/>
    </row>
    <row r="57" spans="1:19" ht="15" thickBot="1" x14ac:dyDescent="0.35">
      <c r="A57" s="380"/>
      <c r="B57" s="381"/>
      <c r="C57" s="381"/>
      <c r="D57" s="381"/>
      <c r="E57" s="381"/>
      <c r="F57" s="381"/>
      <c r="G57" s="382"/>
    </row>
    <row r="58" spans="1:19" x14ac:dyDescent="0.3">
      <c r="A58" s="375" t="s">
        <v>13</v>
      </c>
      <c r="B58" s="376"/>
      <c r="C58" s="376"/>
      <c r="D58" s="376"/>
      <c r="E58" s="376"/>
      <c r="F58" s="376"/>
      <c r="G58" s="377"/>
    </row>
    <row r="59" spans="1:19" x14ac:dyDescent="0.3">
      <c r="A59" s="271" t="s">
        <v>487</v>
      </c>
      <c r="B59" s="272"/>
      <c r="C59" s="291">
        <f>$C$12*B59</f>
        <v>0</v>
      </c>
      <c r="D59" s="272"/>
      <c r="E59" s="292">
        <f>$E$12*D59</f>
        <v>0</v>
      </c>
      <c r="F59" s="272"/>
      <c r="G59" s="302">
        <f>$G$12*F59</f>
        <v>0</v>
      </c>
    </row>
    <row r="60" spans="1:19" s="98" customFormat="1" x14ac:dyDescent="0.3">
      <c r="A60" s="271" t="s">
        <v>488</v>
      </c>
      <c r="B60" s="272"/>
      <c r="C60" s="291">
        <f t="shared" ref="C60:C62" si="10">$C$12*B60</f>
        <v>0</v>
      </c>
      <c r="D60" s="272"/>
      <c r="E60" s="292">
        <f t="shared" ref="E60:E62" si="11">$E$12*D60</f>
        <v>0</v>
      </c>
      <c r="F60" s="272"/>
      <c r="G60" s="302">
        <f t="shared" ref="G60:G62" si="12">$G$12*F60</f>
        <v>0</v>
      </c>
      <c r="H60" s="1"/>
      <c r="I60" s="1"/>
      <c r="J60" s="1"/>
      <c r="K60" s="1"/>
      <c r="L60" s="1"/>
      <c r="M60" s="1"/>
      <c r="N60" s="1"/>
      <c r="O60" s="1"/>
      <c r="P60" s="1"/>
      <c r="Q60" s="1"/>
      <c r="R60" s="1"/>
      <c r="S60" s="1"/>
    </row>
    <row r="61" spans="1:19" x14ac:dyDescent="0.3">
      <c r="A61" s="271" t="s">
        <v>14</v>
      </c>
      <c r="B61" s="272"/>
      <c r="C61" s="291">
        <f t="shared" si="10"/>
        <v>0</v>
      </c>
      <c r="D61" s="272"/>
      <c r="E61" s="292">
        <f t="shared" si="11"/>
        <v>0</v>
      </c>
      <c r="F61" s="272"/>
      <c r="G61" s="302">
        <f t="shared" si="12"/>
        <v>0</v>
      </c>
    </row>
    <row r="62" spans="1:19" ht="15" thickBot="1" x14ac:dyDescent="0.35">
      <c r="A62" s="303" t="s">
        <v>7</v>
      </c>
      <c r="B62" s="304"/>
      <c r="C62" s="305">
        <f t="shared" si="10"/>
        <v>0</v>
      </c>
      <c r="D62" s="304"/>
      <c r="E62" s="306">
        <f t="shared" si="11"/>
        <v>0</v>
      </c>
      <c r="F62" s="304"/>
      <c r="G62" s="302">
        <f t="shared" si="12"/>
        <v>0</v>
      </c>
    </row>
    <row r="63" spans="1:19" s="68" customFormat="1" ht="15" thickBot="1" x14ac:dyDescent="0.35">
      <c r="A63" s="240" t="s">
        <v>486</v>
      </c>
      <c r="B63" s="241">
        <f>SUM(B59:B62)</f>
        <v>0</v>
      </c>
      <c r="C63" s="242">
        <f>$C$12*B63</f>
        <v>0</v>
      </c>
      <c r="D63" s="243">
        <f>SUM(D59:D62)</f>
        <v>0</v>
      </c>
      <c r="E63" s="244">
        <f>$E$12*D63</f>
        <v>0</v>
      </c>
      <c r="F63" s="241">
        <f>SUM(F59:F62)</f>
        <v>0</v>
      </c>
      <c r="G63" s="242">
        <f>$G$12*F63</f>
        <v>0</v>
      </c>
      <c r="H63" s="67"/>
      <c r="I63" s="67"/>
      <c r="J63" s="67"/>
      <c r="K63" s="67"/>
      <c r="L63" s="67"/>
      <c r="M63" s="67"/>
      <c r="N63" s="67"/>
      <c r="O63" s="67"/>
      <c r="P63" s="67"/>
      <c r="Q63" s="67"/>
      <c r="R63" s="67"/>
      <c r="S63" s="67"/>
    </row>
    <row r="64" spans="1:19" s="68" customFormat="1" ht="15" thickBot="1" x14ac:dyDescent="0.35">
      <c r="A64" s="245" t="s">
        <v>16</v>
      </c>
      <c r="B64" s="246">
        <f>B56+B63</f>
        <v>1</v>
      </c>
      <c r="C64" s="247">
        <f>$C$12*B64</f>
        <v>0</v>
      </c>
      <c r="D64" s="248">
        <f>D56+D63</f>
        <v>1</v>
      </c>
      <c r="E64" s="249">
        <f>$E$12*D64</f>
        <v>0</v>
      </c>
      <c r="F64" s="246">
        <f>F56+F63</f>
        <v>1</v>
      </c>
      <c r="G64" s="247">
        <f>$G$12*F64</f>
        <v>0</v>
      </c>
      <c r="H64" s="67"/>
      <c r="I64" s="67"/>
      <c r="J64" s="67"/>
      <c r="K64" s="67"/>
      <c r="L64" s="67"/>
      <c r="M64" s="67"/>
      <c r="N64" s="67"/>
      <c r="O64" s="67"/>
      <c r="P64" s="67"/>
      <c r="Q64" s="67"/>
      <c r="R64" s="67"/>
      <c r="S64" s="67"/>
    </row>
    <row r="65" spans="1:19" s="98" customFormat="1" x14ac:dyDescent="0.3">
      <c r="A65" s="256" t="s">
        <v>15</v>
      </c>
      <c r="B65" s="272"/>
      <c r="C65" s="307">
        <f>C12*B65</f>
        <v>0</v>
      </c>
      <c r="D65" s="272"/>
      <c r="E65" s="308">
        <f>E12*D65</f>
        <v>0</v>
      </c>
      <c r="F65" s="272"/>
      <c r="G65" s="309">
        <f>G12*F65</f>
        <v>0</v>
      </c>
      <c r="H65" s="1"/>
      <c r="I65" s="1"/>
      <c r="J65" s="1"/>
      <c r="K65" s="1"/>
      <c r="L65" s="1"/>
      <c r="M65" s="1"/>
      <c r="N65" s="1"/>
      <c r="O65" s="1"/>
      <c r="P65" s="1"/>
      <c r="Q65" s="1"/>
      <c r="R65" s="1"/>
      <c r="S65" s="1"/>
    </row>
    <row r="66" spans="1:19" ht="15" thickBot="1" x14ac:dyDescent="0.35">
      <c r="A66" s="281" t="s">
        <v>17</v>
      </c>
      <c r="B66" s="282"/>
      <c r="C66" s="294">
        <f>C12*B66</f>
        <v>0</v>
      </c>
      <c r="D66" s="282"/>
      <c r="E66" s="284">
        <f>E12*D66</f>
        <v>0</v>
      </c>
      <c r="F66" s="282"/>
      <c r="G66" s="285">
        <f>G12*F66</f>
        <v>0</v>
      </c>
    </row>
    <row r="67" spans="1:19" s="98" customFormat="1" ht="15" thickBot="1" x14ac:dyDescent="0.35">
      <c r="A67" s="310" t="s">
        <v>18</v>
      </c>
      <c r="B67" s="311">
        <f t="shared" ref="B67:G67" si="13">B64+B65+B66</f>
        <v>1</v>
      </c>
      <c r="C67" s="288">
        <f t="shared" si="13"/>
        <v>0</v>
      </c>
      <c r="D67" s="311">
        <f t="shared" si="13"/>
        <v>1</v>
      </c>
      <c r="E67" s="312">
        <f t="shared" si="13"/>
        <v>0</v>
      </c>
      <c r="F67" s="311">
        <f t="shared" si="13"/>
        <v>1</v>
      </c>
      <c r="G67" s="312">
        <f t="shared" si="13"/>
        <v>0</v>
      </c>
      <c r="H67" s="1"/>
      <c r="I67" s="1"/>
      <c r="J67" s="1"/>
      <c r="K67" s="1"/>
      <c r="L67" s="1"/>
      <c r="M67" s="1"/>
      <c r="N67" s="1"/>
      <c r="O67" s="1"/>
      <c r="P67" s="1"/>
      <c r="Q67" s="1"/>
      <c r="R67" s="1"/>
      <c r="S67" s="1"/>
    </row>
    <row r="68" spans="1:19" s="98" customFormat="1" ht="15" thickBot="1" x14ac:dyDescent="0.35">
      <c r="A68" s="313"/>
      <c r="B68" s="314"/>
      <c r="C68" s="315"/>
      <c r="D68" s="314"/>
      <c r="E68" s="315"/>
      <c r="F68" s="314"/>
      <c r="G68" s="316"/>
      <c r="H68" s="1"/>
      <c r="I68" s="1"/>
      <c r="J68" s="1"/>
      <c r="K68" s="1"/>
      <c r="L68" s="1"/>
      <c r="M68" s="1"/>
      <c r="N68" s="1"/>
      <c r="O68" s="1"/>
      <c r="P68" s="1"/>
      <c r="Q68" s="1"/>
      <c r="R68" s="1"/>
      <c r="S68" s="1"/>
    </row>
    <row r="69" spans="1:19" s="98" customFormat="1" ht="15" thickBot="1" x14ac:dyDescent="0.35">
      <c r="A69" s="317" t="s">
        <v>489</v>
      </c>
      <c r="B69" s="368"/>
      <c r="C69" s="369"/>
      <c r="D69" s="368"/>
      <c r="E69" s="369"/>
      <c r="F69" s="368"/>
      <c r="G69" s="369"/>
      <c r="H69" s="1"/>
      <c r="I69" s="1"/>
      <c r="J69" s="1"/>
      <c r="K69" s="1"/>
      <c r="L69" s="1"/>
      <c r="M69" s="1"/>
      <c r="N69" s="1"/>
      <c r="O69" s="1"/>
      <c r="P69" s="1"/>
      <c r="Q69" s="1"/>
      <c r="R69" s="1"/>
      <c r="S69" s="1"/>
    </row>
    <row r="70" spans="1:19" s="98" customFormat="1" ht="15" thickBot="1" x14ac:dyDescent="0.35">
      <c r="A70" s="318" t="s">
        <v>507</v>
      </c>
      <c r="B70" s="378">
        <f>C67*B69+E67*D69+G67*F69</f>
        <v>0</v>
      </c>
      <c r="C70" s="379"/>
      <c r="D70" s="370"/>
      <c r="E70" s="370"/>
      <c r="F70" s="370"/>
      <c r="G70" s="371"/>
      <c r="H70" s="1"/>
      <c r="I70" s="1"/>
      <c r="J70" s="1"/>
      <c r="K70" s="1"/>
      <c r="L70" s="1"/>
      <c r="M70" s="1"/>
      <c r="N70" s="1"/>
      <c r="O70" s="1"/>
      <c r="P70" s="1"/>
      <c r="Q70" s="1"/>
      <c r="R70" s="1"/>
      <c r="S70" s="1"/>
    </row>
    <row r="71" spans="1:19" x14ac:dyDescent="0.3">
      <c r="A71" s="319"/>
      <c r="B71" s="320"/>
      <c r="C71" s="320"/>
      <c r="D71" s="320"/>
      <c r="E71" s="320"/>
      <c r="F71" s="320"/>
      <c r="G71" s="321"/>
    </row>
    <row r="72" spans="1:19" x14ac:dyDescent="0.3">
      <c r="A72" s="322" t="s">
        <v>19</v>
      </c>
      <c r="B72" s="323" t="s">
        <v>20</v>
      </c>
      <c r="C72" s="323" t="s">
        <v>21</v>
      </c>
      <c r="D72" s="323" t="s">
        <v>20</v>
      </c>
      <c r="E72" s="323" t="s">
        <v>21</v>
      </c>
      <c r="F72" s="323" t="s">
        <v>20</v>
      </c>
      <c r="G72" s="324" t="s">
        <v>21</v>
      </c>
    </row>
    <row r="73" spans="1:19" ht="15" thickBot="1" x14ac:dyDescent="0.35">
      <c r="A73" s="259" t="s">
        <v>22</v>
      </c>
      <c r="B73" s="304"/>
      <c r="C73" s="325">
        <f>C67+(C44*B73)</f>
        <v>0</v>
      </c>
      <c r="D73" s="304"/>
      <c r="E73" s="325">
        <f>E67+(E44*D73)</f>
        <v>0</v>
      </c>
      <c r="F73" s="304"/>
      <c r="G73" s="326">
        <f>G67+(G44*F73)</f>
        <v>0</v>
      </c>
    </row>
    <row r="74" spans="1:19" s="1" customFormat="1" x14ac:dyDescent="0.3">
      <c r="A74" s="235" t="s">
        <v>443</v>
      </c>
      <c r="B74" s="101"/>
      <c r="C74" s="101"/>
      <c r="D74" s="101"/>
      <c r="E74" s="101"/>
      <c r="F74" s="101"/>
      <c r="G74" s="101"/>
    </row>
    <row r="75" spans="1:19" s="1" customFormat="1" x14ac:dyDescent="0.3"/>
    <row r="76" spans="1:19" s="1" customFormat="1" x14ac:dyDescent="0.3"/>
    <row r="77" spans="1:19" s="1" customFormat="1" x14ac:dyDescent="0.3"/>
    <row r="78" spans="1:19" s="1" customFormat="1" x14ac:dyDescent="0.3"/>
    <row r="79" spans="1:19" s="1" customFormat="1" x14ac:dyDescent="0.3"/>
    <row r="80" spans="1:19"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row r="113" s="1" customFormat="1" x14ac:dyDescent="0.3"/>
    <row r="114" s="1" customFormat="1" x14ac:dyDescent="0.3"/>
    <row r="115" s="1" customFormat="1" x14ac:dyDescent="0.3"/>
    <row r="116" s="1" customFormat="1" x14ac:dyDescent="0.3"/>
    <row r="117" s="1" customFormat="1" x14ac:dyDescent="0.3"/>
    <row r="118" s="1" customFormat="1" x14ac:dyDescent="0.3"/>
    <row r="119" s="1" customFormat="1" x14ac:dyDescent="0.3"/>
    <row r="120" s="1" customFormat="1" x14ac:dyDescent="0.3"/>
    <row r="121" s="1" customFormat="1" x14ac:dyDescent="0.3"/>
    <row r="122" s="1" customFormat="1" x14ac:dyDescent="0.3"/>
    <row r="123" s="1" customFormat="1" x14ac:dyDescent="0.3"/>
    <row r="124" s="1" customFormat="1" x14ac:dyDescent="0.3"/>
    <row r="125" s="1" customFormat="1" x14ac:dyDescent="0.3"/>
    <row r="126" s="1" customFormat="1" x14ac:dyDescent="0.3"/>
    <row r="127" s="1" customFormat="1" x14ac:dyDescent="0.3"/>
    <row r="128" s="1" customFormat="1" x14ac:dyDescent="0.3"/>
    <row r="129" s="1" customFormat="1" x14ac:dyDescent="0.3"/>
    <row r="130" s="1" customFormat="1" x14ac:dyDescent="0.3"/>
    <row r="131" s="1" customFormat="1" x14ac:dyDescent="0.3"/>
    <row r="132" s="1" customFormat="1" x14ac:dyDescent="0.3"/>
    <row r="133" s="1" customFormat="1" x14ac:dyDescent="0.3"/>
    <row r="134" s="1" customFormat="1" x14ac:dyDescent="0.3"/>
    <row r="135" s="1" customFormat="1" x14ac:dyDescent="0.3"/>
    <row r="136" s="1" customFormat="1" x14ac:dyDescent="0.3"/>
    <row r="137" s="1" customFormat="1" x14ac:dyDescent="0.3"/>
    <row r="138" s="1" customFormat="1" x14ac:dyDescent="0.3"/>
    <row r="139" s="1" customFormat="1" x14ac:dyDescent="0.3"/>
    <row r="140" s="1" customFormat="1" x14ac:dyDescent="0.3"/>
    <row r="141" s="1" customFormat="1" x14ac:dyDescent="0.3"/>
    <row r="142" s="1" customFormat="1" x14ac:dyDescent="0.3"/>
    <row r="143" s="1" customFormat="1" x14ac:dyDescent="0.3"/>
    <row r="144" s="1" customFormat="1" x14ac:dyDescent="0.3"/>
    <row r="145" s="1" customFormat="1" x14ac:dyDescent="0.3"/>
    <row r="146" s="1" customFormat="1" x14ac:dyDescent="0.3"/>
    <row r="147" s="1" customFormat="1" x14ac:dyDescent="0.3"/>
    <row r="148" s="1" customFormat="1" x14ac:dyDescent="0.3"/>
    <row r="149" s="1" customFormat="1" x14ac:dyDescent="0.3"/>
    <row r="150" s="1" customFormat="1" x14ac:dyDescent="0.3"/>
    <row r="151" s="1" customFormat="1" x14ac:dyDescent="0.3"/>
    <row r="152" s="1" customFormat="1" x14ac:dyDescent="0.3"/>
    <row r="153" s="1" customFormat="1" x14ac:dyDescent="0.3"/>
    <row r="154" s="1" customFormat="1" x14ac:dyDescent="0.3"/>
    <row r="155" s="1" customFormat="1" x14ac:dyDescent="0.3"/>
    <row r="156" s="1" customFormat="1" x14ac:dyDescent="0.3"/>
    <row r="157" s="1" customFormat="1" x14ac:dyDescent="0.3"/>
    <row r="158" s="1" customFormat="1" x14ac:dyDescent="0.3"/>
    <row r="159" s="1" customFormat="1" x14ac:dyDescent="0.3"/>
    <row r="160" s="1" customFormat="1" x14ac:dyDescent="0.3"/>
    <row r="161" s="1" customFormat="1" x14ac:dyDescent="0.3"/>
    <row r="162" s="1" customFormat="1" x14ac:dyDescent="0.3"/>
    <row r="163" s="1" customFormat="1" x14ac:dyDescent="0.3"/>
    <row r="164" s="1" customFormat="1" x14ac:dyDescent="0.3"/>
    <row r="165" s="1" customFormat="1" x14ac:dyDescent="0.3"/>
    <row r="166" s="1" customFormat="1" x14ac:dyDescent="0.3"/>
    <row r="167" s="1" customFormat="1" x14ac:dyDescent="0.3"/>
    <row r="168" s="1" customFormat="1" x14ac:dyDescent="0.3"/>
    <row r="169" s="1" customFormat="1" x14ac:dyDescent="0.3"/>
    <row r="170" s="1" customFormat="1" x14ac:dyDescent="0.3"/>
    <row r="171" s="1" customFormat="1" x14ac:dyDescent="0.3"/>
    <row r="172" s="1" customFormat="1" x14ac:dyDescent="0.3"/>
    <row r="173" s="1" customFormat="1" x14ac:dyDescent="0.3"/>
    <row r="174" s="1" customFormat="1" x14ac:dyDescent="0.3"/>
    <row r="175" s="1" customFormat="1" x14ac:dyDescent="0.3"/>
    <row r="176" s="1" customFormat="1" x14ac:dyDescent="0.3"/>
    <row r="177" s="1" customFormat="1" x14ac:dyDescent="0.3"/>
    <row r="178" s="1" customFormat="1" x14ac:dyDescent="0.3"/>
    <row r="179" s="1" customFormat="1" x14ac:dyDescent="0.3"/>
    <row r="180" s="1" customFormat="1" x14ac:dyDescent="0.3"/>
    <row r="181" s="1" customFormat="1" x14ac:dyDescent="0.3"/>
    <row r="182" s="1" customFormat="1" x14ac:dyDescent="0.3"/>
    <row r="183" s="1" customFormat="1" x14ac:dyDescent="0.3"/>
    <row r="184" s="1" customFormat="1" x14ac:dyDescent="0.3"/>
    <row r="185" s="1" customFormat="1" x14ac:dyDescent="0.3"/>
    <row r="186" s="1" customFormat="1" x14ac:dyDescent="0.3"/>
    <row r="187" s="1" customFormat="1" x14ac:dyDescent="0.3"/>
    <row r="188" s="1" customFormat="1" x14ac:dyDescent="0.3"/>
    <row r="189" s="1" customFormat="1" x14ac:dyDescent="0.3"/>
    <row r="190" s="1" customFormat="1" x14ac:dyDescent="0.3"/>
    <row r="191" s="1" customFormat="1" x14ac:dyDescent="0.3"/>
    <row r="192" s="1" customFormat="1" x14ac:dyDescent="0.3"/>
    <row r="193" s="1" customFormat="1" x14ac:dyDescent="0.3"/>
    <row r="194" s="1" customFormat="1" x14ac:dyDescent="0.3"/>
    <row r="195" s="1" customFormat="1" x14ac:dyDescent="0.3"/>
    <row r="196" s="1" customFormat="1" x14ac:dyDescent="0.3"/>
    <row r="197" s="1" customFormat="1" x14ac:dyDescent="0.3"/>
    <row r="198" s="1" customFormat="1" x14ac:dyDescent="0.3"/>
    <row r="199" s="1" customFormat="1" x14ac:dyDescent="0.3"/>
    <row r="200" s="1" customFormat="1" x14ac:dyDescent="0.3"/>
    <row r="201" s="1" customFormat="1" x14ac:dyDescent="0.3"/>
    <row r="202" s="1" customFormat="1" x14ac:dyDescent="0.3"/>
    <row r="203" s="1" customFormat="1" x14ac:dyDescent="0.3"/>
    <row r="204" s="1" customFormat="1" x14ac:dyDescent="0.3"/>
    <row r="205" s="1" customFormat="1" x14ac:dyDescent="0.3"/>
    <row r="206" s="1" customFormat="1" x14ac:dyDescent="0.3"/>
    <row r="207" s="1" customFormat="1" x14ac:dyDescent="0.3"/>
    <row r="208" s="1" customFormat="1" x14ac:dyDescent="0.3"/>
    <row r="209" s="1" customFormat="1" x14ac:dyDescent="0.3"/>
    <row r="210" s="1" customFormat="1" x14ac:dyDescent="0.3"/>
    <row r="211" s="1" customFormat="1" x14ac:dyDescent="0.3"/>
    <row r="212" s="1" customFormat="1" x14ac:dyDescent="0.3"/>
    <row r="213" s="1" customFormat="1" x14ac:dyDescent="0.3"/>
    <row r="214" s="1" customFormat="1" x14ac:dyDescent="0.3"/>
    <row r="215" s="1" customFormat="1" x14ac:dyDescent="0.3"/>
    <row r="216" s="1" customFormat="1" x14ac:dyDescent="0.3"/>
    <row r="217" s="1" customFormat="1" x14ac:dyDescent="0.3"/>
    <row r="218" s="1" customFormat="1" x14ac:dyDescent="0.3"/>
    <row r="219" s="1" customFormat="1" x14ac:dyDescent="0.3"/>
    <row r="220" s="1" customFormat="1" x14ac:dyDescent="0.3"/>
    <row r="221" s="1" customFormat="1" x14ac:dyDescent="0.3"/>
    <row r="222" s="1" customFormat="1" x14ac:dyDescent="0.3"/>
    <row r="223" s="1" customFormat="1" x14ac:dyDescent="0.3"/>
    <row r="224" s="1" customFormat="1" x14ac:dyDescent="0.3"/>
    <row r="225" s="1" customFormat="1" x14ac:dyDescent="0.3"/>
    <row r="226" s="1" customFormat="1" x14ac:dyDescent="0.3"/>
    <row r="227" s="1" customFormat="1" x14ac:dyDescent="0.3"/>
    <row r="228" s="1" customFormat="1" x14ac:dyDescent="0.3"/>
    <row r="229" s="1" customFormat="1" x14ac:dyDescent="0.3"/>
    <row r="230" s="1" customFormat="1" x14ac:dyDescent="0.3"/>
    <row r="231" s="1" customFormat="1" x14ac:dyDescent="0.3"/>
    <row r="232" s="1" customFormat="1" x14ac:dyDescent="0.3"/>
  </sheetData>
  <sheetProtection algorithmName="SHA-512" hashValue="hpfhZwMQhV4jAnG/lM1q3KMOifpih2nev4vNENTj2HG50FT5IvKhDAdq4OCFFBo0LilJsAoVGZ3IF9HbhhguVQ==" saltValue="svxvC08wM58CL6tQqFRT3w==" spinCount="100000" sheet="1" objects="1" scenarios="1"/>
  <mergeCells count="22">
    <mergeCell ref="A45:G45"/>
    <mergeCell ref="A57:G57"/>
    <mergeCell ref="A20:G20"/>
    <mergeCell ref="A5:G5"/>
    <mergeCell ref="A7:G7"/>
    <mergeCell ref="A8:G8"/>
    <mergeCell ref="B10:C10"/>
    <mergeCell ref="D10:E10"/>
    <mergeCell ref="F10:G10"/>
    <mergeCell ref="F6:G6"/>
    <mergeCell ref="A6:E6"/>
    <mergeCell ref="A13:G13"/>
    <mergeCell ref="A18:G18"/>
    <mergeCell ref="A19:D19"/>
    <mergeCell ref="F19:G19"/>
    <mergeCell ref="B69:C69"/>
    <mergeCell ref="D69:E69"/>
    <mergeCell ref="F69:G69"/>
    <mergeCell ref="D70:G70"/>
    <mergeCell ref="A46:G46"/>
    <mergeCell ref="A58:G58"/>
    <mergeCell ref="B70:C70"/>
  </mergeCells>
  <hyperlinks>
    <hyperlink ref="F6" location="Bearbeitungshinweise!C12" display="Bearbeitungshinweise" xr:uid="{00000000-0004-0000-0200-000000000000}"/>
  </hyperlinks>
  <printOptions horizontalCentered="1"/>
  <pageMargins left="0.31496062992125984" right="0.31496062992125984" top="0.19685039370078741" bottom="0.19685039370078741" header="0.31496062992125984" footer="0.31496062992125984"/>
  <pageSetup paperSize="9" scale="49" orientation="portrait" r:id="rId1"/>
  <headerFooter>
    <oddFooter>&amp;R&amp;6© Gerd Schöffl, Kassel 2019</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tabColor rgb="FF00B050"/>
  </sheetPr>
  <dimension ref="A1:P101"/>
  <sheetViews>
    <sheetView workbookViewId="0">
      <pane ySplit="5" topLeftCell="A6" activePane="bottomLeft" state="frozen"/>
      <selection activeCell="K28" sqref="K28"/>
      <selection pane="bottomLeft" activeCell="E6" sqref="E6"/>
    </sheetView>
  </sheetViews>
  <sheetFormatPr baseColWidth="10" defaultRowHeight="14.4" x14ac:dyDescent="0.3"/>
  <cols>
    <col min="2" max="2" width="13.5546875" customWidth="1"/>
    <col min="3" max="3" width="56.88671875" bestFit="1" customWidth="1"/>
    <col min="4" max="4" width="11.109375" bestFit="1" customWidth="1"/>
    <col min="5" max="5" width="11.109375" customWidth="1"/>
    <col min="7" max="7" width="42.5546875" customWidth="1"/>
    <col min="8" max="14" width="11.44140625" style="1"/>
    <col min="15" max="15" width="15.5546875" style="1" bestFit="1" customWidth="1"/>
    <col min="16" max="16" width="16.109375" style="1" bestFit="1" customWidth="1"/>
  </cols>
  <sheetData>
    <row r="1" spans="1:8" ht="85.5" customHeight="1" x14ac:dyDescent="0.3">
      <c r="A1" s="412" t="s">
        <v>23</v>
      </c>
      <c r="B1" s="412"/>
      <c r="C1" s="413"/>
      <c r="D1" s="413"/>
      <c r="E1" s="413"/>
      <c r="F1" s="413"/>
      <c r="G1" s="413"/>
    </row>
    <row r="2" spans="1:8" x14ac:dyDescent="0.3">
      <c r="A2" s="386" t="str">
        <f>"Firma:" &amp;'1.1 Stammdaten'!C10</f>
        <v>Firma:</v>
      </c>
      <c r="B2" s="387"/>
      <c r="C2" s="387"/>
      <c r="D2" s="387"/>
      <c r="E2" s="387"/>
      <c r="F2" s="387"/>
      <c r="G2" s="388"/>
      <c r="H2" s="18"/>
    </row>
    <row r="3" spans="1:8" ht="5.25" customHeight="1" x14ac:dyDescent="0.3">
      <c r="A3" s="414"/>
      <c r="B3" s="414"/>
      <c r="C3" s="415"/>
      <c r="D3" s="415"/>
      <c r="E3" s="415"/>
      <c r="F3" s="415"/>
      <c r="G3" s="416"/>
      <c r="H3" s="18"/>
    </row>
    <row r="4" spans="1:8" ht="28.8" customHeight="1" x14ac:dyDescent="0.3">
      <c r="A4" s="417" t="str">
        <f>"Objekt: "&amp;('1.1 Stammdaten'!C6)</f>
        <v>Objekt: Unterhalts- und Grundreinigung in der Schule Bossental, Hildebrandstraße 84 und in der Kita Bossental, Hildebrandstraße 76, 34125 Kassel</v>
      </c>
      <c r="B4" s="418"/>
      <c r="C4" s="419"/>
      <c r="D4" s="419"/>
      <c r="E4" s="419"/>
      <c r="F4" s="420"/>
      <c r="G4" s="127" t="s">
        <v>110</v>
      </c>
    </row>
    <row r="5" spans="1:8" ht="30" customHeight="1" x14ac:dyDescent="0.3">
      <c r="A5" s="128" t="s">
        <v>24</v>
      </c>
      <c r="B5" s="128" t="s">
        <v>166</v>
      </c>
      <c r="C5" s="129" t="s">
        <v>25</v>
      </c>
      <c r="D5" s="128" t="s">
        <v>26</v>
      </c>
      <c r="E5" s="128" t="s">
        <v>27</v>
      </c>
      <c r="F5" s="128" t="s">
        <v>28</v>
      </c>
      <c r="G5" s="130" t="s">
        <v>29</v>
      </c>
    </row>
    <row r="6" spans="1:8" ht="60" customHeight="1" x14ac:dyDescent="0.3">
      <c r="A6" s="132" t="s">
        <v>30</v>
      </c>
      <c r="B6" s="133" t="s">
        <v>165</v>
      </c>
      <c r="C6" s="134" t="s">
        <v>31</v>
      </c>
      <c r="D6" s="131">
        <v>250</v>
      </c>
      <c r="E6" s="135"/>
      <c r="F6" s="131">
        <v>400</v>
      </c>
      <c r="G6" s="136"/>
    </row>
    <row r="7" spans="1:8" ht="60" customHeight="1" x14ac:dyDescent="0.3">
      <c r="A7" s="132" t="s">
        <v>32</v>
      </c>
      <c r="B7" s="133" t="s">
        <v>165</v>
      </c>
      <c r="C7" s="134" t="s">
        <v>33</v>
      </c>
      <c r="D7" s="131">
        <v>120</v>
      </c>
      <c r="E7" s="135"/>
      <c r="F7" s="131">
        <v>160</v>
      </c>
      <c r="G7" s="136"/>
    </row>
    <row r="8" spans="1:8" ht="60" customHeight="1" x14ac:dyDescent="0.3">
      <c r="A8" s="132" t="s">
        <v>34</v>
      </c>
      <c r="B8" s="133" t="s">
        <v>165</v>
      </c>
      <c r="C8" s="134" t="s">
        <v>35</v>
      </c>
      <c r="D8" s="131">
        <v>130</v>
      </c>
      <c r="E8" s="135"/>
      <c r="F8" s="131">
        <v>190</v>
      </c>
      <c r="G8" s="136"/>
    </row>
    <row r="9" spans="1:8" ht="60" customHeight="1" x14ac:dyDescent="0.3">
      <c r="A9" s="132">
        <v>2</v>
      </c>
      <c r="B9" s="133" t="s">
        <v>167</v>
      </c>
      <c r="C9" s="134" t="s">
        <v>36</v>
      </c>
      <c r="D9" s="131">
        <v>160</v>
      </c>
      <c r="E9" s="135"/>
      <c r="F9" s="131">
        <v>180</v>
      </c>
      <c r="G9" s="136"/>
    </row>
    <row r="10" spans="1:8" ht="60" customHeight="1" x14ac:dyDescent="0.3">
      <c r="A10" s="132">
        <v>3</v>
      </c>
      <c r="B10" s="133" t="s">
        <v>168</v>
      </c>
      <c r="C10" s="134" t="s">
        <v>37</v>
      </c>
      <c r="D10" s="131">
        <v>60</v>
      </c>
      <c r="E10" s="135"/>
      <c r="F10" s="131">
        <v>80</v>
      </c>
      <c r="G10" s="136"/>
    </row>
    <row r="11" spans="1:8" ht="60" customHeight="1" x14ac:dyDescent="0.3">
      <c r="A11" s="132">
        <v>4</v>
      </c>
      <c r="B11" s="133" t="s">
        <v>169</v>
      </c>
      <c r="C11" s="134" t="s">
        <v>179</v>
      </c>
      <c r="D11" s="131">
        <v>180</v>
      </c>
      <c r="E11" s="135"/>
      <c r="F11" s="131">
        <v>280</v>
      </c>
      <c r="G11" s="136"/>
    </row>
    <row r="12" spans="1:8" ht="60" customHeight="1" x14ac:dyDescent="0.3">
      <c r="A12" s="132">
        <v>5</v>
      </c>
      <c r="B12" s="133" t="s">
        <v>170</v>
      </c>
      <c r="C12" s="134" t="s">
        <v>38</v>
      </c>
      <c r="D12" s="131">
        <v>100</v>
      </c>
      <c r="E12" s="135"/>
      <c r="F12" s="131">
        <v>120</v>
      </c>
      <c r="G12" s="136"/>
    </row>
    <row r="13" spans="1:8" ht="60" customHeight="1" x14ac:dyDescent="0.3">
      <c r="A13" s="132">
        <v>6</v>
      </c>
      <c r="B13" s="133" t="s">
        <v>171</v>
      </c>
      <c r="C13" s="134" t="s">
        <v>211</v>
      </c>
      <c r="D13" s="131">
        <v>160</v>
      </c>
      <c r="E13" s="135"/>
      <c r="F13" s="131">
        <v>210</v>
      </c>
      <c r="G13" s="136"/>
    </row>
    <row r="14" spans="1:8" ht="60" customHeight="1" x14ac:dyDescent="0.3">
      <c r="A14" s="132">
        <v>7</v>
      </c>
      <c r="B14" s="133" t="s">
        <v>172</v>
      </c>
      <c r="C14" s="134" t="s">
        <v>39</v>
      </c>
      <c r="D14" s="131">
        <v>300</v>
      </c>
      <c r="E14" s="135"/>
      <c r="F14" s="131">
        <v>450</v>
      </c>
      <c r="G14" s="136"/>
    </row>
    <row r="15" spans="1:8" ht="60" customHeight="1" x14ac:dyDescent="0.3">
      <c r="A15" s="132">
        <v>8</v>
      </c>
      <c r="B15" s="133" t="s">
        <v>173</v>
      </c>
      <c r="C15" s="134" t="s">
        <v>217</v>
      </c>
      <c r="D15" s="131">
        <v>120</v>
      </c>
      <c r="E15" s="135"/>
      <c r="F15" s="131">
        <v>140</v>
      </c>
      <c r="G15" s="136"/>
    </row>
    <row r="16" spans="1:8" ht="60" customHeight="1" x14ac:dyDescent="0.3">
      <c r="A16" s="132">
        <v>9</v>
      </c>
      <c r="B16" s="133" t="s">
        <v>174</v>
      </c>
      <c r="C16" s="134" t="s">
        <v>40</v>
      </c>
      <c r="D16" s="131">
        <v>160</v>
      </c>
      <c r="E16" s="135"/>
      <c r="F16" s="131">
        <v>220</v>
      </c>
      <c r="G16" s="136"/>
    </row>
    <row r="17" spans="1:7" ht="60" customHeight="1" x14ac:dyDescent="0.3">
      <c r="A17" s="132">
        <v>10</v>
      </c>
      <c r="B17" s="133" t="s">
        <v>175</v>
      </c>
      <c r="C17" s="134" t="s">
        <v>201</v>
      </c>
      <c r="D17" s="131">
        <v>150</v>
      </c>
      <c r="E17" s="135"/>
      <c r="F17" s="131">
        <v>220</v>
      </c>
      <c r="G17" s="136"/>
    </row>
    <row r="18" spans="1:7" ht="60" customHeight="1" x14ac:dyDescent="0.3">
      <c r="A18" s="132">
        <v>11</v>
      </c>
      <c r="B18" s="133" t="s">
        <v>176</v>
      </c>
      <c r="C18" s="134" t="s">
        <v>178</v>
      </c>
      <c r="D18" s="131">
        <v>80</v>
      </c>
      <c r="E18" s="137" t="s">
        <v>205</v>
      </c>
      <c r="F18" s="131">
        <v>160</v>
      </c>
      <c r="G18" s="138" t="s">
        <v>196</v>
      </c>
    </row>
    <row r="19" spans="1:7" ht="60" customHeight="1" x14ac:dyDescent="0.3">
      <c r="A19" s="132">
        <v>12</v>
      </c>
      <c r="B19" s="133" t="s">
        <v>177</v>
      </c>
      <c r="C19" s="134" t="s">
        <v>180</v>
      </c>
      <c r="D19" s="131">
        <v>150</v>
      </c>
      <c r="E19" s="137" t="s">
        <v>205</v>
      </c>
      <c r="F19" s="131">
        <v>220</v>
      </c>
      <c r="G19" s="138" t="s">
        <v>196</v>
      </c>
    </row>
    <row r="20" spans="1:7" ht="28.5" customHeight="1" x14ac:dyDescent="0.3">
      <c r="A20" s="421" t="s">
        <v>197</v>
      </c>
      <c r="B20" s="422"/>
      <c r="C20" s="423"/>
      <c r="D20" s="423"/>
      <c r="E20" s="423"/>
      <c r="F20" s="423"/>
      <c r="G20" s="424"/>
    </row>
    <row r="21" spans="1:7" s="1" customFormat="1" x14ac:dyDescent="0.3">
      <c r="A21" s="101"/>
      <c r="B21" s="101"/>
      <c r="C21" s="101"/>
      <c r="D21" s="101"/>
      <c r="E21" s="101"/>
      <c r="F21" s="101"/>
      <c r="G21" s="101"/>
    </row>
    <row r="22" spans="1:7" s="1" customFormat="1" x14ac:dyDescent="0.3">
      <c r="A22" s="101"/>
      <c r="B22" s="101"/>
      <c r="C22" s="101"/>
      <c r="D22" s="101"/>
      <c r="E22" s="101"/>
      <c r="F22" s="101"/>
      <c r="G22" s="101"/>
    </row>
    <row r="23" spans="1:7" s="1" customFormat="1" x14ac:dyDescent="0.3">
      <c r="A23" s="101"/>
      <c r="B23" s="101"/>
      <c r="C23" s="101"/>
      <c r="D23" s="101"/>
      <c r="E23" s="101"/>
      <c r="F23" s="101"/>
      <c r="G23" s="101"/>
    </row>
    <row r="24" spans="1:7" s="1" customFormat="1" x14ac:dyDescent="0.3">
      <c r="A24" s="101"/>
      <c r="B24" s="101"/>
      <c r="C24" s="101"/>
      <c r="D24" s="101"/>
      <c r="E24" s="101"/>
      <c r="F24" s="101"/>
      <c r="G24" s="101"/>
    </row>
    <row r="25" spans="1:7" s="1" customFormat="1" x14ac:dyDescent="0.3">
      <c r="A25" s="101"/>
      <c r="B25" s="101"/>
      <c r="C25" s="101"/>
      <c r="D25" s="101"/>
      <c r="E25" s="101"/>
      <c r="F25" s="101"/>
      <c r="G25" s="101"/>
    </row>
    <row r="26" spans="1:7" s="1" customFormat="1" x14ac:dyDescent="0.3">
      <c r="A26" s="101"/>
      <c r="B26" s="101"/>
      <c r="C26" s="101"/>
      <c r="D26" s="101"/>
      <c r="E26" s="101"/>
      <c r="F26" s="101"/>
      <c r="G26" s="101"/>
    </row>
    <row r="27" spans="1:7" s="1" customFormat="1" x14ac:dyDescent="0.3">
      <c r="A27" s="101"/>
      <c r="B27" s="101"/>
      <c r="C27" s="101"/>
      <c r="D27" s="101"/>
      <c r="E27" s="101"/>
      <c r="F27" s="101"/>
      <c r="G27" s="101"/>
    </row>
    <row r="28" spans="1:7" s="1" customFormat="1" x14ac:dyDescent="0.3">
      <c r="A28" s="101"/>
      <c r="B28" s="101"/>
      <c r="C28" s="101"/>
      <c r="D28" s="101"/>
      <c r="E28" s="101"/>
      <c r="F28" s="101"/>
      <c r="G28" s="101"/>
    </row>
    <row r="29" spans="1:7" s="1" customFormat="1" x14ac:dyDescent="0.3">
      <c r="A29" s="101"/>
      <c r="B29" s="101"/>
      <c r="C29" s="101"/>
      <c r="D29" s="101"/>
      <c r="E29" s="101"/>
      <c r="F29" s="101"/>
      <c r="G29" s="101"/>
    </row>
    <row r="30" spans="1:7" s="1" customFormat="1" x14ac:dyDescent="0.3">
      <c r="A30" s="101"/>
      <c r="B30" s="101"/>
      <c r="C30" s="101"/>
      <c r="D30" s="101"/>
      <c r="E30" s="101"/>
      <c r="F30" s="101"/>
      <c r="G30" s="101"/>
    </row>
    <row r="31" spans="1:7" s="1" customFormat="1" x14ac:dyDescent="0.3">
      <c r="A31" s="101"/>
      <c r="B31" s="101"/>
      <c r="C31" s="101"/>
      <c r="D31" s="101"/>
      <c r="E31" s="101"/>
      <c r="F31" s="101"/>
      <c r="G31" s="101"/>
    </row>
    <row r="32" spans="1:7" s="1" customFormat="1" x14ac:dyDescent="0.3">
      <c r="A32" s="101"/>
      <c r="B32" s="101"/>
      <c r="C32" s="101"/>
      <c r="D32" s="101"/>
      <c r="E32" s="101"/>
      <c r="F32" s="101"/>
      <c r="G32" s="101"/>
    </row>
    <row r="33" spans="1:7" s="1" customFormat="1" x14ac:dyDescent="0.3">
      <c r="A33" s="101"/>
      <c r="B33" s="101"/>
      <c r="C33" s="101"/>
      <c r="D33" s="101"/>
      <c r="E33" s="101"/>
      <c r="F33" s="101"/>
      <c r="G33" s="101"/>
    </row>
    <row r="34" spans="1:7" s="1" customFormat="1" x14ac:dyDescent="0.3">
      <c r="A34" s="101"/>
      <c r="B34" s="101"/>
      <c r="C34" s="101"/>
      <c r="D34" s="101"/>
      <c r="E34" s="101"/>
      <c r="F34" s="101"/>
      <c r="G34" s="101"/>
    </row>
    <row r="35" spans="1:7" s="1" customFormat="1" x14ac:dyDescent="0.3">
      <c r="A35" s="101"/>
      <c r="B35" s="101"/>
      <c r="C35" s="101"/>
      <c r="D35" s="101"/>
      <c r="E35" s="101"/>
      <c r="F35" s="101"/>
      <c r="G35" s="101"/>
    </row>
    <row r="36" spans="1:7" s="1" customFormat="1" x14ac:dyDescent="0.3">
      <c r="A36" s="101"/>
      <c r="B36" s="101"/>
      <c r="C36" s="101"/>
      <c r="D36" s="101"/>
      <c r="E36" s="101"/>
      <c r="F36" s="101"/>
      <c r="G36" s="101"/>
    </row>
    <row r="37" spans="1:7" s="1" customFormat="1" x14ac:dyDescent="0.3">
      <c r="A37" s="101"/>
      <c r="B37" s="101"/>
      <c r="C37" s="101"/>
      <c r="D37" s="101"/>
      <c r="E37" s="101"/>
      <c r="F37" s="101"/>
      <c r="G37" s="101"/>
    </row>
    <row r="38" spans="1:7" s="1" customFormat="1" x14ac:dyDescent="0.3">
      <c r="A38" s="101"/>
      <c r="B38" s="101"/>
      <c r="C38" s="101"/>
      <c r="D38" s="101"/>
      <c r="E38" s="101"/>
      <c r="F38" s="101"/>
      <c r="G38" s="101"/>
    </row>
    <row r="39" spans="1:7" s="1" customFormat="1" x14ac:dyDescent="0.3">
      <c r="A39" s="101"/>
      <c r="B39" s="101"/>
      <c r="C39" s="101"/>
      <c r="D39" s="101"/>
      <c r="E39" s="101"/>
      <c r="F39" s="101"/>
      <c r="G39" s="101"/>
    </row>
    <row r="40" spans="1:7" s="1" customFormat="1" x14ac:dyDescent="0.3">
      <c r="A40" s="101"/>
      <c r="B40" s="101"/>
      <c r="C40" s="101"/>
      <c r="D40" s="101"/>
      <c r="E40" s="101"/>
      <c r="F40" s="101"/>
      <c r="G40" s="101"/>
    </row>
    <row r="41" spans="1:7" s="1" customFormat="1" x14ac:dyDescent="0.3">
      <c r="A41" s="101"/>
      <c r="B41" s="101"/>
      <c r="C41" s="101"/>
      <c r="D41" s="101"/>
      <c r="E41" s="101"/>
      <c r="F41" s="101"/>
      <c r="G41" s="101"/>
    </row>
    <row r="42" spans="1:7" s="1" customFormat="1" x14ac:dyDescent="0.3">
      <c r="A42" s="101"/>
      <c r="B42" s="101"/>
      <c r="C42" s="101"/>
      <c r="D42" s="101"/>
      <c r="E42" s="101"/>
      <c r="F42" s="101"/>
      <c r="G42" s="101"/>
    </row>
    <row r="43" spans="1:7" s="1" customFormat="1" x14ac:dyDescent="0.3">
      <c r="A43" s="101"/>
      <c r="B43" s="101"/>
      <c r="C43" s="101"/>
      <c r="D43" s="101"/>
      <c r="E43" s="101"/>
      <c r="F43" s="101"/>
      <c r="G43" s="101"/>
    </row>
    <row r="44" spans="1:7" s="1" customFormat="1" x14ac:dyDescent="0.3"/>
    <row r="45" spans="1:7" s="1" customFormat="1" x14ac:dyDescent="0.3"/>
    <row r="46" spans="1:7" s="1" customFormat="1" x14ac:dyDescent="0.3"/>
    <row r="47" spans="1:7" s="1" customFormat="1" x14ac:dyDescent="0.3"/>
    <row r="48" spans="1:7"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sheetData>
  <sheetProtection algorithmName="SHA-512" hashValue="gVAxSk/i0lXU4+Jq3n21orYrzq89NYLIVzZiYCnPhOozZkxb1w+I/nxJgomNAP+Ut6i1dTQn60mN7veN81jMvg==" saltValue="v7OozW7YHmuXw6XirewxOw==" spinCount="100000" sheet="1" objects="1" scenarios="1"/>
  <mergeCells count="5">
    <mergeCell ref="A1:G1"/>
    <mergeCell ref="A3:G3"/>
    <mergeCell ref="A4:F4"/>
    <mergeCell ref="A20:G20"/>
    <mergeCell ref="A2:G2"/>
  </mergeCells>
  <conditionalFormatting sqref="E6">
    <cfRule type="cellIs" dxfId="27" priority="27" operator="lessThan">
      <formula>$D$6</formula>
    </cfRule>
    <cfRule type="cellIs" dxfId="26" priority="28" operator="greaterThan">
      <formula>$F$6</formula>
    </cfRule>
  </conditionalFormatting>
  <conditionalFormatting sqref="E9">
    <cfRule type="cellIs" dxfId="25" priority="35" operator="lessThan">
      <formula>$D$9</formula>
    </cfRule>
    <cfRule type="cellIs" dxfId="24" priority="36" operator="greaterThan">
      <formula>$F$9</formula>
    </cfRule>
  </conditionalFormatting>
  <conditionalFormatting sqref="E10">
    <cfRule type="cellIs" dxfId="23" priority="33" operator="greaterThan">
      <formula>$F$10</formula>
    </cfRule>
    <cfRule type="cellIs" dxfId="22" priority="34" operator="lessThan">
      <formula>$D$10</formula>
    </cfRule>
  </conditionalFormatting>
  <conditionalFormatting sqref="E11">
    <cfRule type="cellIs" dxfId="21" priority="45" operator="lessThan">
      <formula>$D$11</formula>
    </cfRule>
    <cfRule type="cellIs" dxfId="20" priority="46" operator="greaterThan">
      <formula>$F$11</formula>
    </cfRule>
  </conditionalFormatting>
  <conditionalFormatting sqref="E12">
    <cfRule type="cellIs" dxfId="19" priority="31" operator="lessThan">
      <formula>$D$12</formula>
    </cfRule>
    <cfRule type="cellIs" dxfId="18" priority="32" operator="greaterThan">
      <formula>$F$12</formula>
    </cfRule>
  </conditionalFormatting>
  <conditionalFormatting sqref="E17">
    <cfRule type="cellIs" dxfId="17" priority="47" operator="lessThan">
      <formula>$D$17</formula>
    </cfRule>
    <cfRule type="cellIs" dxfId="16" priority="48" operator="greaterThan">
      <formula>$F$17</formula>
    </cfRule>
  </conditionalFormatting>
  <conditionalFormatting sqref="E18">
    <cfRule type="cellIs" dxfId="15" priority="41" operator="lessThan">
      <formula>$D$18</formula>
    </cfRule>
    <cfRule type="cellIs" dxfId="14" priority="42" operator="greaterThan">
      <formula>$F$18</formula>
    </cfRule>
  </conditionalFormatting>
  <conditionalFormatting sqref="E7">
    <cfRule type="cellIs" dxfId="13" priority="13" operator="lessThan">
      <formula>$D$7</formula>
    </cfRule>
    <cfRule type="cellIs" dxfId="12" priority="14" operator="greaterThan">
      <formula>$F$7</formula>
    </cfRule>
  </conditionalFormatting>
  <conditionalFormatting sqref="E15">
    <cfRule type="cellIs" dxfId="11" priority="9" operator="lessThan">
      <formula>$D$15</formula>
    </cfRule>
    <cfRule type="cellIs" dxfId="10" priority="10" operator="greaterThan">
      <formula>$F$15</formula>
    </cfRule>
  </conditionalFormatting>
  <conditionalFormatting sqref="E16">
    <cfRule type="cellIs" dxfId="9" priority="7" operator="lessThan">
      <formula>$D$16</formula>
    </cfRule>
    <cfRule type="cellIs" dxfId="8" priority="8" operator="greaterThan">
      <formula>$F$16</formula>
    </cfRule>
  </conditionalFormatting>
  <conditionalFormatting sqref="E8">
    <cfRule type="cellIs" dxfId="7" priority="5" operator="lessThan">
      <formula>$D$8</formula>
    </cfRule>
    <cfRule type="cellIs" dxfId="6" priority="6" operator="greaterThan">
      <formula>$F$8</formula>
    </cfRule>
  </conditionalFormatting>
  <conditionalFormatting sqref="E13">
    <cfRule type="cellIs" dxfId="5" priority="11" operator="lessThan">
      <formula>$D$13</formula>
    </cfRule>
    <cfRule type="cellIs" dxfId="4" priority="12" operator="greaterThan">
      <formula>$F$13</formula>
    </cfRule>
  </conditionalFormatting>
  <conditionalFormatting sqref="E14">
    <cfRule type="cellIs" dxfId="3" priority="3" operator="lessThan">
      <formula>$D$14</formula>
    </cfRule>
    <cfRule type="cellIs" dxfId="2" priority="4" operator="greaterThan">
      <formula>$F$14</formula>
    </cfRule>
  </conditionalFormatting>
  <conditionalFormatting sqref="E19">
    <cfRule type="cellIs" dxfId="1" priority="1" operator="lessThan">
      <formula>$D$18</formula>
    </cfRule>
    <cfRule type="cellIs" dxfId="0" priority="2" operator="greaterThan">
      <formula>$F$18</formula>
    </cfRule>
  </conditionalFormatting>
  <hyperlinks>
    <hyperlink ref="G4" location="Bearbeitungshinweise!C19" display="Bearbeitungshinweise" xr:uid="{00000000-0004-0000-0300-000000000000}"/>
  </hyperlinks>
  <printOptions horizontalCentered="1"/>
  <pageMargins left="0.31496062992125984" right="0.31496062992125984" top="0.59055118110236227" bottom="0.59055118110236227" header="0.31496062992125984" footer="0.31496062992125984"/>
  <pageSetup paperSize="9" scale="60" orientation="portrait" r:id="rId1"/>
  <headerFooter>
    <oddFooter>&amp;R&amp;6© Gerd Schöffl, Kassel 2019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8">
    <tabColor rgb="FF00B050"/>
  </sheetPr>
  <dimension ref="A1:AH67"/>
  <sheetViews>
    <sheetView zoomScale="80" zoomScaleNormal="80" workbookViewId="0">
      <pane ySplit="16" topLeftCell="A17" activePane="bottomLeft" state="frozen"/>
      <selection activeCell="K28" sqref="K28"/>
      <selection pane="bottomLeft" activeCell="L6" sqref="L6:R6"/>
    </sheetView>
  </sheetViews>
  <sheetFormatPr baseColWidth="10" defaultRowHeight="14.4" x14ac:dyDescent="0.3"/>
  <cols>
    <col min="1" max="1" width="8.88671875" style="14" customWidth="1"/>
    <col min="2" max="2" width="47.88671875" style="64" customWidth="1"/>
    <col min="3" max="3" width="10" style="14" customWidth="1"/>
    <col min="4" max="4" width="18.109375" style="14" customWidth="1"/>
    <col min="5" max="5" width="43.109375" style="79" customWidth="1"/>
    <col min="6" max="6" width="14.88671875" style="29" customWidth="1"/>
    <col min="7" max="7" width="18.44140625" style="64" customWidth="1"/>
    <col min="8" max="8" width="13.21875" style="14" customWidth="1"/>
    <col min="9" max="9" width="10.44140625" style="14" customWidth="1"/>
    <col min="10" max="10" width="14.6640625" style="14" customWidth="1"/>
    <col min="11" max="11" width="17.44140625" style="14" customWidth="1"/>
    <col min="12" max="12" width="16.77734375" style="14" customWidth="1"/>
    <col min="13" max="13" width="17.109375" style="14" customWidth="1"/>
    <col min="14" max="14" width="13.5546875" style="14" customWidth="1"/>
    <col min="15" max="15" width="14" style="14" customWidth="1"/>
    <col min="16" max="16" width="14.109375" style="14" customWidth="1"/>
    <col min="17" max="17" width="23.88671875" style="14" customWidth="1"/>
    <col min="18" max="18" width="10.6640625" style="13" customWidth="1"/>
    <col min="19" max="34" width="11.44140625" style="1"/>
  </cols>
  <sheetData>
    <row r="1" spans="1:34" x14ac:dyDescent="0.3">
      <c r="A1" s="30"/>
      <c r="B1" s="61"/>
      <c r="C1" s="30"/>
      <c r="D1" s="31"/>
      <c r="E1" s="76"/>
      <c r="F1" s="32"/>
      <c r="G1" s="61"/>
      <c r="H1" s="30"/>
      <c r="I1" s="30"/>
      <c r="J1" s="30"/>
      <c r="K1" s="30"/>
      <c r="L1" s="30"/>
      <c r="M1" s="30"/>
      <c r="N1" s="30"/>
      <c r="O1" s="30"/>
      <c r="P1" s="30"/>
      <c r="Q1" s="30"/>
      <c r="R1" s="30"/>
    </row>
    <row r="2" spans="1:34" x14ac:dyDescent="0.3">
      <c r="A2" s="33" t="s">
        <v>41</v>
      </c>
      <c r="B2" s="61"/>
      <c r="C2" s="30"/>
      <c r="D2" s="31"/>
      <c r="E2" s="76"/>
      <c r="F2" s="32"/>
      <c r="G2" s="61"/>
      <c r="H2" s="30"/>
      <c r="I2" s="30"/>
      <c r="J2" s="30"/>
      <c r="K2" s="30"/>
      <c r="L2" s="30"/>
      <c r="M2" s="30"/>
      <c r="N2" s="30"/>
      <c r="O2" s="30"/>
      <c r="P2" s="30"/>
      <c r="Q2" s="30"/>
      <c r="R2" s="30"/>
    </row>
    <row r="3" spans="1:34" x14ac:dyDescent="0.3">
      <c r="A3" s="30" t="s">
        <v>42</v>
      </c>
      <c r="B3" s="62"/>
      <c r="C3" s="33"/>
      <c r="D3" s="31"/>
      <c r="E3" s="76"/>
      <c r="F3" s="32"/>
      <c r="G3" s="61"/>
      <c r="H3" s="30"/>
      <c r="I3" s="30"/>
      <c r="J3" s="30"/>
      <c r="K3" s="30"/>
      <c r="L3" s="30"/>
      <c r="M3" s="30"/>
      <c r="N3" s="30"/>
      <c r="O3" s="30"/>
      <c r="P3" s="30"/>
      <c r="Q3" s="30"/>
      <c r="R3" s="30"/>
    </row>
    <row r="4" spans="1:34" x14ac:dyDescent="0.3">
      <c r="A4" s="30" t="s">
        <v>43</v>
      </c>
      <c r="B4" s="62"/>
      <c r="C4" s="33"/>
      <c r="D4" s="31"/>
      <c r="E4" s="78"/>
      <c r="F4" s="32"/>
      <c r="G4" s="61"/>
      <c r="H4" s="30"/>
      <c r="I4" s="30"/>
      <c r="J4" s="30"/>
      <c r="K4" s="30"/>
      <c r="L4" s="30"/>
      <c r="M4" s="30"/>
      <c r="N4" s="30"/>
      <c r="O4" s="30"/>
      <c r="P4" s="30"/>
      <c r="Q4" s="30"/>
      <c r="R4" s="30"/>
    </row>
    <row r="5" spans="1:34" ht="45.6" customHeight="1" x14ac:dyDescent="0.3">
      <c r="A5" s="30"/>
      <c r="B5" s="62"/>
      <c r="C5" s="33"/>
      <c r="D5" s="31"/>
      <c r="E5" s="76"/>
      <c r="F5" s="32"/>
      <c r="G5" s="61"/>
      <c r="H5" s="30"/>
      <c r="I5" s="30"/>
      <c r="J5" s="30"/>
      <c r="K5" s="30"/>
      <c r="L5" s="30"/>
      <c r="M5" s="30"/>
      <c r="N5" s="30"/>
      <c r="O5" s="30"/>
      <c r="P5" s="30"/>
      <c r="Q5" s="30"/>
      <c r="R5" s="30"/>
    </row>
    <row r="6" spans="1:34" x14ac:dyDescent="0.3">
      <c r="A6" s="30"/>
      <c r="B6" s="61"/>
      <c r="C6" s="30"/>
      <c r="D6" s="31"/>
      <c r="E6" s="76"/>
      <c r="F6" s="32"/>
      <c r="G6" s="61"/>
      <c r="H6" s="30"/>
      <c r="I6" s="30"/>
      <c r="J6" s="30"/>
      <c r="K6" s="30"/>
      <c r="L6" s="425" t="str">
        <f>"Firma:" &amp;'1.1 Stammdaten'!C10</f>
        <v>Firma:</v>
      </c>
      <c r="M6" s="426"/>
      <c r="N6" s="426"/>
      <c r="O6" s="426"/>
      <c r="P6" s="426"/>
      <c r="Q6" s="426"/>
      <c r="R6" s="427"/>
    </row>
    <row r="7" spans="1:34" x14ac:dyDescent="0.3">
      <c r="A7" s="35" t="s">
        <v>44</v>
      </c>
      <c r="B7" s="63"/>
      <c r="C7" s="36"/>
      <c r="D7" s="37"/>
      <c r="E7" s="77"/>
      <c r="F7" s="38"/>
      <c r="G7" s="63"/>
      <c r="H7" s="36"/>
      <c r="I7" s="36"/>
      <c r="J7" s="36"/>
      <c r="K7" s="36"/>
      <c r="L7" s="432" t="s">
        <v>119</v>
      </c>
      <c r="M7" s="433"/>
      <c r="N7" s="39">
        <f>Q8/15.75</f>
        <v>1289.4961904761903</v>
      </c>
      <c r="O7" s="40" t="s">
        <v>45</v>
      </c>
      <c r="P7" s="40"/>
      <c r="Q7" s="436">
        <f>SUM(N17:N67)</f>
        <v>243714.78</v>
      </c>
      <c r="R7" s="436"/>
    </row>
    <row r="8" spans="1:34" x14ac:dyDescent="0.3">
      <c r="A8" s="36"/>
      <c r="B8" s="63"/>
      <c r="C8" s="36"/>
      <c r="D8" s="37"/>
      <c r="E8" s="77"/>
      <c r="F8" s="38"/>
      <c r="G8" s="63"/>
      <c r="H8" s="36"/>
      <c r="I8" s="36"/>
      <c r="J8" s="36"/>
      <c r="K8" s="36"/>
      <c r="L8" s="432" t="s">
        <v>120</v>
      </c>
      <c r="M8" s="433"/>
      <c r="N8" s="39" t="e">
        <f>(Q9/12)/15.75</f>
        <v>#DIV/0!</v>
      </c>
      <c r="O8" s="40" t="s">
        <v>46</v>
      </c>
      <c r="P8" s="40"/>
      <c r="Q8" s="436">
        <f>SUM(N17:N67)/12</f>
        <v>20309.564999999999</v>
      </c>
      <c r="R8" s="436"/>
    </row>
    <row r="9" spans="1:34" x14ac:dyDescent="0.3">
      <c r="A9" s="35" t="s">
        <v>341</v>
      </c>
      <c r="B9" s="63"/>
      <c r="C9" s="36"/>
      <c r="D9" s="37"/>
      <c r="E9" s="77"/>
      <c r="F9" s="38"/>
      <c r="G9" s="63"/>
      <c r="H9" s="36"/>
      <c r="I9" s="36"/>
      <c r="J9" s="36"/>
      <c r="K9" s="36"/>
      <c r="L9" s="432" t="s">
        <v>121</v>
      </c>
      <c r="M9" s="433"/>
      <c r="N9" s="41" t="e">
        <f>Q10/Q7</f>
        <v>#DIV/0!</v>
      </c>
      <c r="O9" s="40" t="s">
        <v>47</v>
      </c>
      <c r="P9" s="40"/>
      <c r="Q9" s="436" t="e">
        <f>SUM(O17:O67)</f>
        <v>#DIV/0!</v>
      </c>
      <c r="R9" s="436"/>
    </row>
    <row r="10" spans="1:34" s="91" customFormat="1" x14ac:dyDescent="0.3">
      <c r="A10" s="35"/>
      <c r="B10" s="63"/>
      <c r="C10" s="36"/>
      <c r="D10" s="37"/>
      <c r="E10" s="77"/>
      <c r="F10" s="38"/>
      <c r="G10" s="63"/>
      <c r="H10" s="36"/>
      <c r="I10" s="36"/>
      <c r="J10" s="36"/>
      <c r="K10" s="36"/>
      <c r="L10" s="432" t="s">
        <v>49</v>
      </c>
      <c r="M10" s="432"/>
      <c r="N10" s="92">
        <v>0.19</v>
      </c>
      <c r="O10" s="432" t="s">
        <v>48</v>
      </c>
      <c r="P10" s="432"/>
      <c r="Q10" s="442" t="e">
        <f>SUM(P17:P67)</f>
        <v>#DIV/0!</v>
      </c>
      <c r="R10" s="442"/>
      <c r="S10" s="1"/>
      <c r="T10" s="1"/>
      <c r="U10" s="1"/>
      <c r="V10" s="1"/>
      <c r="W10" s="1"/>
      <c r="X10" s="1"/>
      <c r="Y10" s="1"/>
      <c r="Z10" s="1"/>
      <c r="AA10" s="1"/>
      <c r="AB10" s="1"/>
      <c r="AC10" s="1"/>
      <c r="AD10" s="1"/>
      <c r="AE10" s="1"/>
      <c r="AF10" s="1"/>
      <c r="AG10" s="1"/>
      <c r="AH10" s="1"/>
    </row>
    <row r="11" spans="1:34" x14ac:dyDescent="0.3">
      <c r="A11" s="36"/>
      <c r="B11" s="63"/>
      <c r="C11" s="36"/>
      <c r="D11" s="37"/>
      <c r="E11" s="77"/>
      <c r="F11" s="38"/>
      <c r="G11" s="63"/>
      <c r="H11" s="36"/>
      <c r="I11" s="36"/>
      <c r="J11" s="36"/>
      <c r="K11" s="36"/>
      <c r="L11" s="432" t="s">
        <v>136</v>
      </c>
      <c r="M11" s="433"/>
      <c r="N11" s="93" t="e">
        <f>N9*N10+N9</f>
        <v>#DIV/0!</v>
      </c>
      <c r="O11" s="432" t="s">
        <v>49</v>
      </c>
      <c r="P11" s="432"/>
      <c r="Q11" s="437">
        <v>0.19</v>
      </c>
      <c r="R11" s="437"/>
    </row>
    <row r="12" spans="1:34" x14ac:dyDescent="0.3">
      <c r="A12" s="36"/>
      <c r="B12" s="63"/>
      <c r="C12" s="36"/>
      <c r="D12" s="37"/>
      <c r="E12" s="77"/>
      <c r="F12" s="38"/>
      <c r="G12" s="63"/>
      <c r="H12" s="36"/>
      <c r="I12" s="36"/>
      <c r="J12" s="36"/>
      <c r="K12" s="36"/>
      <c r="L12" s="432" t="s">
        <v>122</v>
      </c>
      <c r="M12" s="433"/>
      <c r="N12" s="239" t="e">
        <f>Q7/Q9</f>
        <v>#DIV/0!</v>
      </c>
      <c r="O12" s="432" t="s">
        <v>140</v>
      </c>
      <c r="P12" s="433"/>
      <c r="Q12" s="443" t="e">
        <f>Q10*19%+Q10</f>
        <v>#DIV/0!</v>
      </c>
      <c r="R12" s="443"/>
    </row>
    <row r="13" spans="1:34" x14ac:dyDescent="0.3">
      <c r="A13" s="36"/>
      <c r="B13" s="63"/>
      <c r="C13" s="36"/>
      <c r="D13" s="37"/>
      <c r="E13" s="77"/>
      <c r="F13" s="38"/>
      <c r="G13" s="63"/>
      <c r="H13" s="36"/>
      <c r="I13" s="36"/>
      <c r="J13" s="36"/>
      <c r="K13" s="36"/>
      <c r="L13" s="434" t="s">
        <v>215</v>
      </c>
      <c r="M13" s="435"/>
      <c r="N13" s="42" t="e">
        <f>N7*N9</f>
        <v>#DIV/0!</v>
      </c>
      <c r="O13" s="432" t="s">
        <v>50</v>
      </c>
      <c r="P13" s="432"/>
      <c r="Q13" s="436">
        <f>SUM(F17:F67)</f>
        <v>1418.92</v>
      </c>
      <c r="R13" s="436"/>
    </row>
    <row r="14" spans="1:34" x14ac:dyDescent="0.3">
      <c r="A14" s="30"/>
      <c r="B14" s="61"/>
      <c r="C14" s="30"/>
      <c r="D14" s="31"/>
      <c r="E14" s="76"/>
      <c r="F14" s="32"/>
      <c r="G14" s="61"/>
      <c r="H14" s="30"/>
      <c r="I14" s="30"/>
      <c r="J14" s="30"/>
      <c r="K14" s="30"/>
      <c r="L14" s="30"/>
      <c r="M14" s="30"/>
      <c r="N14" s="30"/>
      <c r="O14" s="30"/>
      <c r="P14" s="30"/>
      <c r="Q14" s="438" t="s">
        <v>110</v>
      </c>
      <c r="R14" s="438"/>
    </row>
    <row r="15" spans="1:34" ht="18.600000000000001"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28" t="s">
        <v>62</v>
      </c>
      <c r="R15" s="430" t="s">
        <v>132</v>
      </c>
    </row>
    <row r="16" spans="1:34" ht="24" customHeight="1" x14ac:dyDescent="0.3">
      <c r="A16" s="440"/>
      <c r="B16" s="440"/>
      <c r="C16" s="440"/>
      <c r="D16" s="440"/>
      <c r="E16" s="440"/>
      <c r="F16" s="429"/>
      <c r="G16" s="429"/>
      <c r="H16" s="429"/>
      <c r="I16" s="429"/>
      <c r="J16" s="429"/>
      <c r="K16" s="429"/>
      <c r="L16" s="429"/>
      <c r="M16" s="429"/>
      <c r="N16" s="429"/>
      <c r="O16" s="429"/>
      <c r="P16" s="429"/>
      <c r="Q16" s="429"/>
      <c r="R16" s="431"/>
    </row>
    <row r="17" spans="1:34" s="68" customFormat="1" ht="17.100000000000001" customHeight="1" x14ac:dyDescent="0.25">
      <c r="A17" s="139">
        <v>1</v>
      </c>
      <c r="B17" s="134" t="s">
        <v>249</v>
      </c>
      <c r="C17" s="132" t="s">
        <v>198</v>
      </c>
      <c r="D17" s="140" t="s">
        <v>250</v>
      </c>
      <c r="E17" s="140" t="s">
        <v>226</v>
      </c>
      <c r="F17" s="141">
        <v>10.78</v>
      </c>
      <c r="G17" s="140" t="s">
        <v>206</v>
      </c>
      <c r="H17" s="142" t="s">
        <v>200</v>
      </c>
      <c r="I17" s="143">
        <v>2</v>
      </c>
      <c r="J17" s="144">
        <v>3.17</v>
      </c>
      <c r="K17" s="43">
        <f t="shared" ref="K17:K66" si="0">J17*F17</f>
        <v>34.172599999999996</v>
      </c>
      <c r="L17" s="328">
        <f>'1.2 Stundenverrechnungssatz'!$B$70</f>
        <v>0</v>
      </c>
      <c r="M17" s="44">
        <f>IF(I17='2.1 Leistungsrichtwerte'!$A$6,'2.1 Leistungsrichtwerte'!$E$6,IF('3.1 Raumbuch Schule Bossental'!I17='2.1 Leistungsrichtwerte'!$A$7,'2.1 Leistungsrichtwerte'!$E$7,IF('3.1 Raumbuch Schule Bossental'!I17='2.1 Leistungsrichtwerte'!$A$8,'2.1 Leistungsrichtwerte'!$E$8,IF('3.1 Raumbuch Schule Bossental'!I17='2.1 Leistungsrichtwerte'!$A$9,'2.1 Leistungsrichtwerte'!$E$9,IF('3.1 Raumbuch Schule Bossental'!I17='2.1 Leistungsrichtwerte'!$A$10,'2.1 Leistungsrichtwerte'!$E$10,IF('3.1 Raumbuch Schule Bossental'!I17='2.1 Leistungsrichtwerte'!$A$11,'2.1 Leistungsrichtwerte'!$E$11,IF('3.1 Raumbuch Schule Bossental'!I17='2.1 Leistungsrichtwerte'!$A$12,'2.1 Leistungsrichtwerte'!$E$12,IF('3.1 Raumbuch Schule Bossental'!I17='2.1 Leistungsrichtwerte'!$A$13,'2.1 Leistungsrichtwerte'!$E$13,IF('3.1 Raumbuch Schule Bossental'!I17='2.1 Leistungsrichtwerte'!$A$14,'2.1 Leistungsrichtwerte'!$E$14,IF('3.1 Raumbuch Schule Bossental'!I17='2.1 Leistungsrichtwerte'!$A$15,'2.1 Leistungsrichtwerte'!$E$15,IF('3.1 Raumbuch Schule Bossental'!I17='2.1 Leistungsrichtwerte'!$A$16,'2.1 Leistungsrichtwerte'!$E$16,IF('3.1 Raumbuch Schule Bossental'!I17='2.1 Leistungsrichtwerte'!$A$17,'2.1 Leistungsrichtwerte'!$E$17,IF('3.1 Raumbuch Schule Bossental'!I17='2.1 Leistungsrichtwerte'!$A$18,'2.1 Leistungsrichtwerte'!$E$18,IF(I17='2.1 Leistungsrichtwerte'!$A$19,'2.1 Leistungsrichtwerte'!$E$19,0))))))))))))))</f>
        <v>0</v>
      </c>
      <c r="N17" s="45">
        <f t="shared" ref="N17:N66" si="1">K17*12</f>
        <v>410.07119999999998</v>
      </c>
      <c r="O17" s="46" t="e">
        <f t="shared" ref="O17:O59" si="2">N17/M17</f>
        <v>#DIV/0!</v>
      </c>
      <c r="P17" s="46" t="e">
        <f t="shared" ref="P17:P59" si="3">O17*L17</f>
        <v>#DIV/0!</v>
      </c>
      <c r="Q17" s="47"/>
      <c r="R17" s="48" t="s">
        <v>202</v>
      </c>
      <c r="S17" s="67"/>
      <c r="T17" s="67"/>
      <c r="U17" s="67"/>
      <c r="V17" s="67"/>
      <c r="W17" s="67"/>
      <c r="X17" s="67"/>
      <c r="Y17" s="67"/>
      <c r="Z17" s="67"/>
      <c r="AA17" s="67"/>
      <c r="AB17" s="67"/>
      <c r="AC17" s="67"/>
      <c r="AD17" s="67"/>
      <c r="AE17" s="67"/>
      <c r="AF17" s="67"/>
      <c r="AG17" s="67"/>
      <c r="AH17" s="67"/>
    </row>
    <row r="18" spans="1:34" s="68" customFormat="1" ht="17.100000000000001" customHeight="1" x14ac:dyDescent="0.25">
      <c r="A18" s="139">
        <v>2</v>
      </c>
      <c r="B18" s="134" t="s">
        <v>249</v>
      </c>
      <c r="C18" s="132" t="s">
        <v>198</v>
      </c>
      <c r="D18" s="140" t="s">
        <v>251</v>
      </c>
      <c r="E18" s="140" t="s">
        <v>226</v>
      </c>
      <c r="F18" s="141">
        <v>9.17</v>
      </c>
      <c r="G18" s="140" t="s">
        <v>206</v>
      </c>
      <c r="H18" s="142" t="s">
        <v>200</v>
      </c>
      <c r="I18" s="143">
        <v>2</v>
      </c>
      <c r="J18" s="144">
        <v>3.17</v>
      </c>
      <c r="K18" s="43">
        <f t="shared" si="0"/>
        <v>29.068899999999999</v>
      </c>
      <c r="L18" s="328">
        <f>'1.2 Stundenverrechnungssatz'!$B$70</f>
        <v>0</v>
      </c>
      <c r="M18" s="44">
        <f>IF(I18='2.1 Leistungsrichtwerte'!$A$6,'2.1 Leistungsrichtwerte'!$E$6,IF('3.1 Raumbuch Schule Bossental'!I18='2.1 Leistungsrichtwerte'!$A$7,'2.1 Leistungsrichtwerte'!$E$7,IF('3.1 Raumbuch Schule Bossental'!I18='2.1 Leistungsrichtwerte'!$A$8,'2.1 Leistungsrichtwerte'!$E$8,IF('3.1 Raumbuch Schule Bossental'!I18='2.1 Leistungsrichtwerte'!$A$9,'2.1 Leistungsrichtwerte'!$E$9,IF('3.1 Raumbuch Schule Bossental'!I18='2.1 Leistungsrichtwerte'!$A$10,'2.1 Leistungsrichtwerte'!$E$10,IF('3.1 Raumbuch Schule Bossental'!I18='2.1 Leistungsrichtwerte'!$A$11,'2.1 Leistungsrichtwerte'!$E$11,IF('3.1 Raumbuch Schule Bossental'!I18='2.1 Leistungsrichtwerte'!$A$12,'2.1 Leistungsrichtwerte'!$E$12,IF('3.1 Raumbuch Schule Bossental'!I18='2.1 Leistungsrichtwerte'!$A$13,'2.1 Leistungsrichtwerte'!$E$13,IF('3.1 Raumbuch Schule Bossental'!I18='2.1 Leistungsrichtwerte'!$A$14,'2.1 Leistungsrichtwerte'!$E$14,IF('3.1 Raumbuch Schule Bossental'!I18='2.1 Leistungsrichtwerte'!$A$15,'2.1 Leistungsrichtwerte'!$E$15,IF('3.1 Raumbuch Schule Bossental'!I18='2.1 Leistungsrichtwerte'!$A$16,'2.1 Leistungsrichtwerte'!$E$16,IF('3.1 Raumbuch Schule Bossental'!I18='2.1 Leistungsrichtwerte'!$A$17,'2.1 Leistungsrichtwerte'!$E$17,IF('3.1 Raumbuch Schule Bossental'!I18='2.1 Leistungsrichtwerte'!$A$18,'2.1 Leistungsrichtwerte'!$E$18,IF(I18='2.1 Leistungsrichtwerte'!$A$19,'2.1 Leistungsrichtwerte'!$E$19,0))))))))))))))</f>
        <v>0</v>
      </c>
      <c r="N18" s="45">
        <f t="shared" si="1"/>
        <v>348.82679999999999</v>
      </c>
      <c r="O18" s="46" t="e">
        <f t="shared" si="2"/>
        <v>#DIV/0!</v>
      </c>
      <c r="P18" s="46" t="e">
        <f t="shared" si="3"/>
        <v>#DIV/0!</v>
      </c>
      <c r="Q18" s="49"/>
      <c r="R18" s="48" t="s">
        <v>202</v>
      </c>
      <c r="S18" s="67"/>
      <c r="T18" s="67"/>
      <c r="U18" s="67"/>
      <c r="V18" s="67"/>
      <c r="W18" s="67"/>
      <c r="X18" s="67"/>
      <c r="Y18" s="67"/>
      <c r="Z18" s="67"/>
      <c r="AA18" s="67"/>
      <c r="AB18" s="67"/>
      <c r="AC18" s="67"/>
      <c r="AD18" s="67"/>
      <c r="AE18" s="67"/>
      <c r="AF18" s="67"/>
      <c r="AG18" s="67"/>
      <c r="AH18" s="67"/>
    </row>
    <row r="19" spans="1:34" s="68" customFormat="1" ht="17.100000000000001" customHeight="1" x14ac:dyDescent="0.25">
      <c r="A19" s="139">
        <v>3</v>
      </c>
      <c r="B19" s="134" t="s">
        <v>249</v>
      </c>
      <c r="C19" s="132" t="s">
        <v>198</v>
      </c>
      <c r="D19" s="140" t="s">
        <v>252</v>
      </c>
      <c r="E19" s="140" t="s">
        <v>253</v>
      </c>
      <c r="F19" s="141">
        <v>8.93</v>
      </c>
      <c r="G19" s="140" t="s">
        <v>210</v>
      </c>
      <c r="H19" s="142" t="s">
        <v>199</v>
      </c>
      <c r="I19" s="143" t="s">
        <v>32</v>
      </c>
      <c r="J19" s="144">
        <v>15.75</v>
      </c>
      <c r="K19" s="43">
        <f t="shared" si="0"/>
        <v>140.64750000000001</v>
      </c>
      <c r="L19" s="328">
        <f>'1.2 Stundenverrechnungssatz'!$B$70</f>
        <v>0</v>
      </c>
      <c r="M19" s="44">
        <f>IF(I19='2.1 Leistungsrichtwerte'!$A$6,'2.1 Leistungsrichtwerte'!$E$6,IF('3.1 Raumbuch Schule Bossental'!I19='2.1 Leistungsrichtwerte'!$A$7,'2.1 Leistungsrichtwerte'!$E$7,IF('3.1 Raumbuch Schule Bossental'!I19='2.1 Leistungsrichtwerte'!$A$8,'2.1 Leistungsrichtwerte'!$E$8,IF('3.1 Raumbuch Schule Bossental'!I19='2.1 Leistungsrichtwerte'!$A$9,'2.1 Leistungsrichtwerte'!$E$9,IF('3.1 Raumbuch Schule Bossental'!I19='2.1 Leistungsrichtwerte'!$A$10,'2.1 Leistungsrichtwerte'!$E$10,IF('3.1 Raumbuch Schule Bossental'!I19='2.1 Leistungsrichtwerte'!$A$11,'2.1 Leistungsrichtwerte'!$E$11,IF('3.1 Raumbuch Schule Bossental'!I19='2.1 Leistungsrichtwerte'!$A$12,'2.1 Leistungsrichtwerte'!$E$12,IF('3.1 Raumbuch Schule Bossental'!I19='2.1 Leistungsrichtwerte'!$A$13,'2.1 Leistungsrichtwerte'!$E$13,IF('3.1 Raumbuch Schule Bossental'!I19='2.1 Leistungsrichtwerte'!$A$14,'2.1 Leistungsrichtwerte'!$E$14,IF('3.1 Raumbuch Schule Bossental'!I19='2.1 Leistungsrichtwerte'!$A$15,'2.1 Leistungsrichtwerte'!$E$15,IF('3.1 Raumbuch Schule Bossental'!I19='2.1 Leistungsrichtwerte'!$A$16,'2.1 Leistungsrichtwerte'!$E$16,IF('3.1 Raumbuch Schule Bossental'!I19='2.1 Leistungsrichtwerte'!$A$17,'2.1 Leistungsrichtwerte'!$E$17,IF('3.1 Raumbuch Schule Bossental'!I19='2.1 Leistungsrichtwerte'!$A$18,'2.1 Leistungsrichtwerte'!$E$18,IF(I19='2.1 Leistungsrichtwerte'!$A$19,'2.1 Leistungsrichtwerte'!$E$19,0))))))))))))))</f>
        <v>0</v>
      </c>
      <c r="N19" s="45">
        <f t="shared" si="1"/>
        <v>1687.77</v>
      </c>
      <c r="O19" s="46" t="e">
        <f t="shared" si="2"/>
        <v>#DIV/0!</v>
      </c>
      <c r="P19" s="46" t="e">
        <f t="shared" si="3"/>
        <v>#DIV/0!</v>
      </c>
      <c r="Q19" s="49"/>
      <c r="R19" s="48" t="s">
        <v>202</v>
      </c>
      <c r="S19" s="67"/>
      <c r="T19" s="67"/>
      <c r="U19" s="67"/>
      <c r="V19" s="67"/>
      <c r="W19" s="67"/>
      <c r="X19" s="67"/>
      <c r="Y19" s="67"/>
      <c r="Z19" s="67"/>
      <c r="AA19" s="67"/>
      <c r="AB19" s="67"/>
      <c r="AC19" s="67"/>
      <c r="AD19" s="67"/>
      <c r="AE19" s="67"/>
      <c r="AF19" s="67"/>
      <c r="AG19" s="67"/>
      <c r="AH19" s="67"/>
    </row>
    <row r="20" spans="1:34" s="68" customFormat="1" ht="17.100000000000001" customHeight="1" x14ac:dyDescent="0.25">
      <c r="A20" s="139">
        <v>4</v>
      </c>
      <c r="B20" s="134" t="s">
        <v>249</v>
      </c>
      <c r="C20" s="132" t="s">
        <v>198</v>
      </c>
      <c r="D20" s="140" t="s">
        <v>254</v>
      </c>
      <c r="E20" s="140" t="s">
        <v>255</v>
      </c>
      <c r="F20" s="141">
        <v>8.6199999999999992</v>
      </c>
      <c r="G20" s="140" t="s">
        <v>210</v>
      </c>
      <c r="H20" s="142" t="s">
        <v>199</v>
      </c>
      <c r="I20" s="143" t="s">
        <v>32</v>
      </c>
      <c r="J20" s="144">
        <v>15.75</v>
      </c>
      <c r="K20" s="43">
        <f t="shared" si="0"/>
        <v>135.76499999999999</v>
      </c>
      <c r="L20" s="328">
        <f>'1.2 Stundenverrechnungssatz'!$B$70</f>
        <v>0</v>
      </c>
      <c r="M20" s="44">
        <f>IF(I20='2.1 Leistungsrichtwerte'!$A$6,'2.1 Leistungsrichtwerte'!$E$6,IF('3.1 Raumbuch Schule Bossental'!I20='2.1 Leistungsrichtwerte'!$A$7,'2.1 Leistungsrichtwerte'!$E$7,IF('3.1 Raumbuch Schule Bossental'!I20='2.1 Leistungsrichtwerte'!$A$8,'2.1 Leistungsrichtwerte'!$E$8,IF('3.1 Raumbuch Schule Bossental'!I20='2.1 Leistungsrichtwerte'!$A$9,'2.1 Leistungsrichtwerte'!$E$9,IF('3.1 Raumbuch Schule Bossental'!I20='2.1 Leistungsrichtwerte'!$A$10,'2.1 Leistungsrichtwerte'!$E$10,IF('3.1 Raumbuch Schule Bossental'!I20='2.1 Leistungsrichtwerte'!$A$11,'2.1 Leistungsrichtwerte'!$E$11,IF('3.1 Raumbuch Schule Bossental'!I20='2.1 Leistungsrichtwerte'!$A$12,'2.1 Leistungsrichtwerte'!$E$12,IF('3.1 Raumbuch Schule Bossental'!I20='2.1 Leistungsrichtwerte'!$A$13,'2.1 Leistungsrichtwerte'!$E$13,IF('3.1 Raumbuch Schule Bossental'!I20='2.1 Leistungsrichtwerte'!$A$14,'2.1 Leistungsrichtwerte'!$E$14,IF('3.1 Raumbuch Schule Bossental'!I20='2.1 Leistungsrichtwerte'!$A$15,'2.1 Leistungsrichtwerte'!$E$15,IF('3.1 Raumbuch Schule Bossental'!I20='2.1 Leistungsrichtwerte'!$A$16,'2.1 Leistungsrichtwerte'!$E$16,IF('3.1 Raumbuch Schule Bossental'!I20='2.1 Leistungsrichtwerte'!$A$17,'2.1 Leistungsrichtwerte'!$E$17,IF('3.1 Raumbuch Schule Bossental'!I20='2.1 Leistungsrichtwerte'!$A$18,'2.1 Leistungsrichtwerte'!$E$18,IF(I20='2.1 Leistungsrichtwerte'!$A$19,'2.1 Leistungsrichtwerte'!$E$19,0))))))))))))))</f>
        <v>0</v>
      </c>
      <c r="N20" s="45">
        <f t="shared" si="1"/>
        <v>1629.1799999999998</v>
      </c>
      <c r="O20" s="46" t="e">
        <f t="shared" si="2"/>
        <v>#DIV/0!</v>
      </c>
      <c r="P20" s="46" t="e">
        <f t="shared" si="3"/>
        <v>#DIV/0!</v>
      </c>
      <c r="Q20" s="47"/>
      <c r="R20" s="48" t="s">
        <v>202</v>
      </c>
      <c r="S20" s="67"/>
      <c r="T20" s="67"/>
      <c r="U20" s="67"/>
      <c r="V20" s="67"/>
      <c r="W20" s="67"/>
      <c r="X20" s="67"/>
      <c r="Y20" s="67"/>
      <c r="Z20" s="67"/>
      <c r="AA20" s="67"/>
      <c r="AB20" s="67"/>
      <c r="AC20" s="67"/>
      <c r="AD20" s="67"/>
      <c r="AE20" s="67"/>
      <c r="AF20" s="67"/>
      <c r="AG20" s="67"/>
      <c r="AH20" s="67"/>
    </row>
    <row r="21" spans="1:34" s="68" customFormat="1" ht="17.100000000000001" customHeight="1" x14ac:dyDescent="0.25">
      <c r="A21" s="139">
        <v>5</v>
      </c>
      <c r="B21" s="134" t="s">
        <v>249</v>
      </c>
      <c r="C21" s="132" t="s">
        <v>198</v>
      </c>
      <c r="D21" s="140" t="s">
        <v>256</v>
      </c>
      <c r="E21" s="140" t="s">
        <v>208</v>
      </c>
      <c r="F21" s="141">
        <v>7.43</v>
      </c>
      <c r="G21" s="140" t="s">
        <v>203</v>
      </c>
      <c r="H21" s="142" t="s">
        <v>199</v>
      </c>
      <c r="I21" s="143">
        <v>3</v>
      </c>
      <c r="J21" s="144">
        <v>15.75</v>
      </c>
      <c r="K21" s="43">
        <f t="shared" si="0"/>
        <v>117.02249999999999</v>
      </c>
      <c r="L21" s="328">
        <f>'1.2 Stundenverrechnungssatz'!$B$70</f>
        <v>0</v>
      </c>
      <c r="M21" s="44">
        <f>IF(I21='2.1 Leistungsrichtwerte'!$A$6,'2.1 Leistungsrichtwerte'!$E$6,IF('3.1 Raumbuch Schule Bossental'!I21='2.1 Leistungsrichtwerte'!$A$7,'2.1 Leistungsrichtwerte'!$E$7,IF('3.1 Raumbuch Schule Bossental'!I21='2.1 Leistungsrichtwerte'!$A$8,'2.1 Leistungsrichtwerte'!$E$8,IF('3.1 Raumbuch Schule Bossental'!I21='2.1 Leistungsrichtwerte'!$A$9,'2.1 Leistungsrichtwerte'!$E$9,IF('3.1 Raumbuch Schule Bossental'!I21='2.1 Leistungsrichtwerte'!$A$10,'2.1 Leistungsrichtwerte'!$E$10,IF('3.1 Raumbuch Schule Bossental'!I21='2.1 Leistungsrichtwerte'!$A$11,'2.1 Leistungsrichtwerte'!$E$11,IF('3.1 Raumbuch Schule Bossental'!I21='2.1 Leistungsrichtwerte'!$A$12,'2.1 Leistungsrichtwerte'!$E$12,IF('3.1 Raumbuch Schule Bossental'!I21='2.1 Leistungsrichtwerte'!$A$13,'2.1 Leistungsrichtwerte'!$E$13,IF('3.1 Raumbuch Schule Bossental'!I21='2.1 Leistungsrichtwerte'!$A$14,'2.1 Leistungsrichtwerte'!$E$14,IF('3.1 Raumbuch Schule Bossental'!I21='2.1 Leistungsrichtwerte'!$A$15,'2.1 Leistungsrichtwerte'!$E$15,IF('3.1 Raumbuch Schule Bossental'!I21='2.1 Leistungsrichtwerte'!$A$16,'2.1 Leistungsrichtwerte'!$E$16,IF('3.1 Raumbuch Schule Bossental'!I21='2.1 Leistungsrichtwerte'!$A$17,'2.1 Leistungsrichtwerte'!$E$17,IF('3.1 Raumbuch Schule Bossental'!I21='2.1 Leistungsrichtwerte'!$A$18,'2.1 Leistungsrichtwerte'!$E$18,IF(I21='2.1 Leistungsrichtwerte'!$A$19,'2.1 Leistungsrichtwerte'!$E$19,0))))))))))))))</f>
        <v>0</v>
      </c>
      <c r="N21" s="45">
        <f t="shared" si="1"/>
        <v>1404.27</v>
      </c>
      <c r="O21" s="46" t="e">
        <f t="shared" si="2"/>
        <v>#DIV/0!</v>
      </c>
      <c r="P21" s="46" t="e">
        <f t="shared" si="3"/>
        <v>#DIV/0!</v>
      </c>
      <c r="Q21" s="49"/>
      <c r="R21" s="48" t="s">
        <v>202</v>
      </c>
      <c r="S21" s="67"/>
      <c r="T21" s="67"/>
      <c r="U21" s="67"/>
      <c r="V21" s="67"/>
      <c r="W21" s="67"/>
      <c r="X21" s="67"/>
      <c r="Y21" s="67"/>
      <c r="Z21" s="67"/>
      <c r="AA21" s="67"/>
      <c r="AB21" s="67"/>
      <c r="AC21" s="67"/>
      <c r="AD21" s="67"/>
      <c r="AE21" s="67"/>
      <c r="AF21" s="67"/>
      <c r="AG21" s="67"/>
      <c r="AH21" s="67"/>
    </row>
    <row r="22" spans="1:34" s="68" customFormat="1" ht="17.100000000000001" customHeight="1" x14ac:dyDescent="0.25">
      <c r="A22" s="139">
        <v>6</v>
      </c>
      <c r="B22" s="134" t="s">
        <v>249</v>
      </c>
      <c r="C22" s="132" t="s">
        <v>198</v>
      </c>
      <c r="D22" s="140" t="s">
        <v>257</v>
      </c>
      <c r="E22" s="140" t="s">
        <v>209</v>
      </c>
      <c r="F22" s="141">
        <v>11.34</v>
      </c>
      <c r="G22" s="140" t="s">
        <v>203</v>
      </c>
      <c r="H22" s="142" t="s">
        <v>199</v>
      </c>
      <c r="I22" s="143">
        <v>3</v>
      </c>
      <c r="J22" s="144">
        <v>15.75</v>
      </c>
      <c r="K22" s="43">
        <f t="shared" si="0"/>
        <v>178.60499999999999</v>
      </c>
      <c r="L22" s="328">
        <f>'1.2 Stundenverrechnungssatz'!$B$70</f>
        <v>0</v>
      </c>
      <c r="M22" s="44">
        <f>IF(I22='2.1 Leistungsrichtwerte'!$A$6,'2.1 Leistungsrichtwerte'!$E$6,IF('3.1 Raumbuch Schule Bossental'!I22='2.1 Leistungsrichtwerte'!$A$7,'2.1 Leistungsrichtwerte'!$E$7,IF('3.1 Raumbuch Schule Bossental'!I22='2.1 Leistungsrichtwerte'!$A$8,'2.1 Leistungsrichtwerte'!$E$8,IF('3.1 Raumbuch Schule Bossental'!I22='2.1 Leistungsrichtwerte'!$A$9,'2.1 Leistungsrichtwerte'!$E$9,IF('3.1 Raumbuch Schule Bossental'!I22='2.1 Leistungsrichtwerte'!$A$10,'2.1 Leistungsrichtwerte'!$E$10,IF('3.1 Raumbuch Schule Bossental'!I22='2.1 Leistungsrichtwerte'!$A$11,'2.1 Leistungsrichtwerte'!$E$11,IF('3.1 Raumbuch Schule Bossental'!I22='2.1 Leistungsrichtwerte'!$A$12,'2.1 Leistungsrichtwerte'!$E$12,IF('3.1 Raumbuch Schule Bossental'!I22='2.1 Leistungsrichtwerte'!$A$13,'2.1 Leistungsrichtwerte'!$E$13,IF('3.1 Raumbuch Schule Bossental'!I22='2.1 Leistungsrichtwerte'!$A$14,'2.1 Leistungsrichtwerte'!$E$14,IF('3.1 Raumbuch Schule Bossental'!I22='2.1 Leistungsrichtwerte'!$A$15,'2.1 Leistungsrichtwerte'!$E$15,IF('3.1 Raumbuch Schule Bossental'!I22='2.1 Leistungsrichtwerte'!$A$16,'2.1 Leistungsrichtwerte'!$E$16,IF('3.1 Raumbuch Schule Bossental'!I22='2.1 Leistungsrichtwerte'!$A$17,'2.1 Leistungsrichtwerte'!$E$17,IF('3.1 Raumbuch Schule Bossental'!I22='2.1 Leistungsrichtwerte'!$A$18,'2.1 Leistungsrichtwerte'!$E$18,IF(I22='2.1 Leistungsrichtwerte'!$A$19,'2.1 Leistungsrichtwerte'!$E$19,0))))))))))))))</f>
        <v>0</v>
      </c>
      <c r="N22" s="45">
        <f t="shared" si="1"/>
        <v>2143.2599999999998</v>
      </c>
      <c r="O22" s="46" t="e">
        <f t="shared" si="2"/>
        <v>#DIV/0!</v>
      </c>
      <c r="P22" s="46" t="e">
        <f t="shared" si="3"/>
        <v>#DIV/0!</v>
      </c>
      <c r="Q22" s="47"/>
      <c r="R22" s="48" t="s">
        <v>202</v>
      </c>
      <c r="S22" s="67"/>
      <c r="T22" s="67"/>
      <c r="U22" s="67"/>
      <c r="V22" s="67"/>
      <c r="W22" s="67"/>
      <c r="X22" s="67"/>
      <c r="Y22" s="67"/>
      <c r="Z22" s="67"/>
      <c r="AA22" s="67"/>
      <c r="AB22" s="67"/>
      <c r="AC22" s="67"/>
      <c r="AD22" s="67"/>
      <c r="AE22" s="67"/>
      <c r="AF22" s="67"/>
      <c r="AG22" s="67"/>
      <c r="AH22" s="67"/>
    </row>
    <row r="23" spans="1:34" s="68" customFormat="1" ht="17.100000000000001" customHeight="1" x14ac:dyDescent="0.25">
      <c r="A23" s="139">
        <v>7</v>
      </c>
      <c r="B23" s="134" t="s">
        <v>249</v>
      </c>
      <c r="C23" s="132" t="s">
        <v>198</v>
      </c>
      <c r="D23" s="140" t="s">
        <v>258</v>
      </c>
      <c r="E23" s="140" t="s">
        <v>216</v>
      </c>
      <c r="F23" s="141">
        <v>3.18</v>
      </c>
      <c r="G23" s="140" t="s">
        <v>203</v>
      </c>
      <c r="H23" s="142" t="s">
        <v>214</v>
      </c>
      <c r="I23" s="143">
        <v>6</v>
      </c>
      <c r="J23" s="144">
        <v>0</v>
      </c>
      <c r="K23" s="43">
        <f t="shared" si="0"/>
        <v>0</v>
      </c>
      <c r="L23" s="328">
        <f>'1.2 Stundenverrechnungssatz'!$B$70</f>
        <v>0</v>
      </c>
      <c r="M23" s="44">
        <f>IF(I23='2.1 Leistungsrichtwerte'!$A$6,'2.1 Leistungsrichtwerte'!$E$6,IF('3.1 Raumbuch Schule Bossental'!I23='2.1 Leistungsrichtwerte'!$A$7,'2.1 Leistungsrichtwerte'!$E$7,IF('3.1 Raumbuch Schule Bossental'!I23='2.1 Leistungsrichtwerte'!$A$8,'2.1 Leistungsrichtwerte'!$E$8,IF('3.1 Raumbuch Schule Bossental'!I23='2.1 Leistungsrichtwerte'!$A$9,'2.1 Leistungsrichtwerte'!$E$9,IF('3.1 Raumbuch Schule Bossental'!I23='2.1 Leistungsrichtwerte'!$A$10,'2.1 Leistungsrichtwerte'!$E$10,IF('3.1 Raumbuch Schule Bossental'!I23='2.1 Leistungsrichtwerte'!$A$11,'2.1 Leistungsrichtwerte'!$E$11,IF('3.1 Raumbuch Schule Bossental'!I23='2.1 Leistungsrichtwerte'!$A$12,'2.1 Leistungsrichtwerte'!$E$12,IF('3.1 Raumbuch Schule Bossental'!I23='2.1 Leistungsrichtwerte'!$A$13,'2.1 Leistungsrichtwerte'!$E$13,IF('3.1 Raumbuch Schule Bossental'!I23='2.1 Leistungsrichtwerte'!$A$14,'2.1 Leistungsrichtwerte'!$E$14,IF('3.1 Raumbuch Schule Bossental'!I23='2.1 Leistungsrichtwerte'!$A$15,'2.1 Leistungsrichtwerte'!$E$15,IF('3.1 Raumbuch Schule Bossental'!I23='2.1 Leistungsrichtwerte'!$A$16,'2.1 Leistungsrichtwerte'!$E$16,IF('3.1 Raumbuch Schule Bossental'!I23='2.1 Leistungsrichtwerte'!$A$17,'2.1 Leistungsrichtwerte'!$E$17,IF('3.1 Raumbuch Schule Bossental'!I23='2.1 Leistungsrichtwerte'!$A$18,'2.1 Leistungsrichtwerte'!$E$18,IF(I23='2.1 Leistungsrichtwerte'!$A$19,'2.1 Leistungsrichtwerte'!$E$19,0))))))))))))))</f>
        <v>0</v>
      </c>
      <c r="N23" s="45">
        <f t="shared" si="1"/>
        <v>0</v>
      </c>
      <c r="O23" s="46" t="e">
        <f t="shared" si="2"/>
        <v>#DIV/0!</v>
      </c>
      <c r="P23" s="46" t="e">
        <f t="shared" si="3"/>
        <v>#DIV/0!</v>
      </c>
      <c r="Q23" s="49"/>
      <c r="R23" s="48"/>
      <c r="S23" s="67"/>
      <c r="T23" s="67"/>
      <c r="U23" s="67"/>
      <c r="V23" s="67"/>
      <c r="W23" s="67"/>
      <c r="X23" s="67"/>
      <c r="Y23" s="67"/>
      <c r="Z23" s="67"/>
      <c r="AA23" s="67"/>
      <c r="AB23" s="67"/>
      <c r="AC23" s="67"/>
      <c r="AD23" s="67"/>
      <c r="AE23" s="67"/>
      <c r="AF23" s="67"/>
      <c r="AG23" s="67"/>
      <c r="AH23" s="67"/>
    </row>
    <row r="24" spans="1:34" s="68" customFormat="1" ht="17.100000000000001" customHeight="1" x14ac:dyDescent="0.25">
      <c r="A24" s="139">
        <v>8</v>
      </c>
      <c r="B24" s="134" t="s">
        <v>249</v>
      </c>
      <c r="C24" s="132" t="s">
        <v>198</v>
      </c>
      <c r="D24" s="140" t="s">
        <v>259</v>
      </c>
      <c r="E24" s="140" t="s">
        <v>204</v>
      </c>
      <c r="F24" s="141">
        <v>7.25</v>
      </c>
      <c r="G24" s="140" t="s">
        <v>210</v>
      </c>
      <c r="H24" s="142" t="s">
        <v>199</v>
      </c>
      <c r="I24" s="143" t="s">
        <v>32</v>
      </c>
      <c r="J24" s="144">
        <v>15.75</v>
      </c>
      <c r="K24" s="43">
        <f t="shared" si="0"/>
        <v>114.1875</v>
      </c>
      <c r="L24" s="328">
        <f>'1.2 Stundenverrechnungssatz'!$B$70</f>
        <v>0</v>
      </c>
      <c r="M24" s="44">
        <f>IF(I24='2.1 Leistungsrichtwerte'!$A$6,'2.1 Leistungsrichtwerte'!$E$6,IF('3.1 Raumbuch Schule Bossental'!I24='2.1 Leistungsrichtwerte'!$A$7,'2.1 Leistungsrichtwerte'!$E$7,IF('3.1 Raumbuch Schule Bossental'!I24='2.1 Leistungsrichtwerte'!$A$8,'2.1 Leistungsrichtwerte'!$E$8,IF('3.1 Raumbuch Schule Bossental'!I24='2.1 Leistungsrichtwerte'!$A$9,'2.1 Leistungsrichtwerte'!$E$9,IF('3.1 Raumbuch Schule Bossental'!I24='2.1 Leistungsrichtwerte'!$A$10,'2.1 Leistungsrichtwerte'!$E$10,IF('3.1 Raumbuch Schule Bossental'!I24='2.1 Leistungsrichtwerte'!$A$11,'2.1 Leistungsrichtwerte'!$E$11,IF('3.1 Raumbuch Schule Bossental'!I24='2.1 Leistungsrichtwerte'!$A$12,'2.1 Leistungsrichtwerte'!$E$12,IF('3.1 Raumbuch Schule Bossental'!I24='2.1 Leistungsrichtwerte'!$A$13,'2.1 Leistungsrichtwerte'!$E$13,IF('3.1 Raumbuch Schule Bossental'!I24='2.1 Leistungsrichtwerte'!$A$14,'2.1 Leistungsrichtwerte'!$E$14,IF('3.1 Raumbuch Schule Bossental'!I24='2.1 Leistungsrichtwerte'!$A$15,'2.1 Leistungsrichtwerte'!$E$15,IF('3.1 Raumbuch Schule Bossental'!I24='2.1 Leistungsrichtwerte'!$A$16,'2.1 Leistungsrichtwerte'!$E$16,IF('3.1 Raumbuch Schule Bossental'!I24='2.1 Leistungsrichtwerte'!$A$17,'2.1 Leistungsrichtwerte'!$E$17,IF('3.1 Raumbuch Schule Bossental'!I24='2.1 Leistungsrichtwerte'!$A$18,'2.1 Leistungsrichtwerte'!$E$18,IF(I24='2.1 Leistungsrichtwerte'!$A$19,'2.1 Leistungsrichtwerte'!$E$19,0))))))))))))))</f>
        <v>0</v>
      </c>
      <c r="N24" s="45">
        <f t="shared" si="1"/>
        <v>1370.25</v>
      </c>
      <c r="O24" s="46" t="e">
        <f t="shared" si="2"/>
        <v>#DIV/0!</v>
      </c>
      <c r="P24" s="46" t="e">
        <f t="shared" si="3"/>
        <v>#DIV/0!</v>
      </c>
      <c r="Q24" s="49"/>
      <c r="R24" s="48" t="s">
        <v>202</v>
      </c>
      <c r="S24" s="67"/>
      <c r="T24" s="67"/>
      <c r="U24" s="67"/>
      <c r="V24" s="67"/>
      <c r="W24" s="67"/>
      <c r="X24" s="67"/>
      <c r="Y24" s="67"/>
      <c r="Z24" s="67"/>
      <c r="AA24" s="67"/>
      <c r="AB24" s="67"/>
      <c r="AC24" s="67"/>
      <c r="AD24" s="67"/>
      <c r="AE24" s="67"/>
      <c r="AF24" s="67"/>
      <c r="AG24" s="67"/>
      <c r="AH24" s="67"/>
    </row>
    <row r="25" spans="1:34" s="68" customFormat="1" ht="17.100000000000001" customHeight="1" x14ac:dyDescent="0.25">
      <c r="A25" s="139">
        <v>9</v>
      </c>
      <c r="B25" s="134" t="s">
        <v>249</v>
      </c>
      <c r="C25" s="132" t="s">
        <v>198</v>
      </c>
      <c r="D25" s="140" t="s">
        <v>260</v>
      </c>
      <c r="E25" s="140" t="s">
        <v>261</v>
      </c>
      <c r="F25" s="141">
        <v>45.63</v>
      </c>
      <c r="G25" s="140" t="s">
        <v>210</v>
      </c>
      <c r="H25" s="142" t="s">
        <v>199</v>
      </c>
      <c r="I25" s="143" t="s">
        <v>34</v>
      </c>
      <c r="J25" s="144">
        <v>15.75</v>
      </c>
      <c r="K25" s="43">
        <f t="shared" ref="K25" si="4">J25*F25</f>
        <v>718.67250000000001</v>
      </c>
      <c r="L25" s="328">
        <f>'1.2 Stundenverrechnungssatz'!$B$70</f>
        <v>0</v>
      </c>
      <c r="M25" s="44">
        <f>IF(I25='2.1 Leistungsrichtwerte'!$A$6,'2.1 Leistungsrichtwerte'!$E$6,IF('3.1 Raumbuch Schule Bossental'!I25='2.1 Leistungsrichtwerte'!$A$7,'2.1 Leistungsrichtwerte'!$E$7,IF('3.1 Raumbuch Schule Bossental'!I25='2.1 Leistungsrichtwerte'!$A$8,'2.1 Leistungsrichtwerte'!$E$8,IF('3.1 Raumbuch Schule Bossental'!I25='2.1 Leistungsrichtwerte'!$A$9,'2.1 Leistungsrichtwerte'!$E$9,IF('3.1 Raumbuch Schule Bossental'!I25='2.1 Leistungsrichtwerte'!$A$10,'2.1 Leistungsrichtwerte'!$E$10,IF('3.1 Raumbuch Schule Bossental'!I25='2.1 Leistungsrichtwerte'!$A$11,'2.1 Leistungsrichtwerte'!$E$11,IF('3.1 Raumbuch Schule Bossental'!I25='2.1 Leistungsrichtwerte'!$A$12,'2.1 Leistungsrichtwerte'!$E$12,IF('3.1 Raumbuch Schule Bossental'!I25='2.1 Leistungsrichtwerte'!$A$13,'2.1 Leistungsrichtwerte'!$E$13,IF('3.1 Raumbuch Schule Bossental'!I25='2.1 Leistungsrichtwerte'!$A$14,'2.1 Leistungsrichtwerte'!$E$14,IF('3.1 Raumbuch Schule Bossental'!I25='2.1 Leistungsrichtwerte'!$A$15,'2.1 Leistungsrichtwerte'!$E$15,IF('3.1 Raumbuch Schule Bossental'!I25='2.1 Leistungsrichtwerte'!$A$16,'2.1 Leistungsrichtwerte'!$E$16,IF('3.1 Raumbuch Schule Bossental'!I25='2.1 Leistungsrichtwerte'!$A$17,'2.1 Leistungsrichtwerte'!$E$17,IF('3.1 Raumbuch Schule Bossental'!I25='2.1 Leistungsrichtwerte'!$A$18,'2.1 Leistungsrichtwerte'!$E$18,IF(I25='2.1 Leistungsrichtwerte'!$A$19,'2.1 Leistungsrichtwerte'!$E$19,0))))))))))))))</f>
        <v>0</v>
      </c>
      <c r="N25" s="45">
        <f t="shared" ref="N25" si="5">K25*12</f>
        <v>8624.07</v>
      </c>
      <c r="O25" s="46" t="e">
        <f t="shared" ref="O25" si="6">N25/M25</f>
        <v>#DIV/0!</v>
      </c>
      <c r="P25" s="46" t="e">
        <f t="shared" ref="P25" si="7">O25*L25</f>
        <v>#DIV/0!</v>
      </c>
      <c r="Q25" s="49"/>
      <c r="R25" s="48" t="s">
        <v>202</v>
      </c>
      <c r="S25" s="67"/>
      <c r="T25" s="67"/>
      <c r="U25" s="67"/>
      <c r="V25" s="67"/>
      <c r="W25" s="67"/>
      <c r="X25" s="67"/>
      <c r="Y25" s="67"/>
      <c r="Z25" s="67"/>
      <c r="AA25" s="67"/>
      <c r="AB25" s="67"/>
      <c r="AC25" s="67"/>
      <c r="AD25" s="67"/>
      <c r="AE25" s="67"/>
      <c r="AF25" s="67"/>
      <c r="AG25" s="67"/>
      <c r="AH25" s="67"/>
    </row>
    <row r="26" spans="1:34" s="68" customFormat="1" ht="17.100000000000001" customHeight="1" x14ac:dyDescent="0.25">
      <c r="A26" s="139">
        <v>10</v>
      </c>
      <c r="B26" s="134" t="s">
        <v>249</v>
      </c>
      <c r="C26" s="132" t="s">
        <v>207</v>
      </c>
      <c r="D26" s="140" t="s">
        <v>262</v>
      </c>
      <c r="E26" s="140" t="s">
        <v>263</v>
      </c>
      <c r="F26" s="141">
        <v>59.64</v>
      </c>
      <c r="G26" s="140" t="s">
        <v>206</v>
      </c>
      <c r="H26" s="142" t="s">
        <v>199</v>
      </c>
      <c r="I26" s="143">
        <v>9</v>
      </c>
      <c r="J26" s="144">
        <v>15.75</v>
      </c>
      <c r="K26" s="43">
        <f t="shared" si="0"/>
        <v>939.33</v>
      </c>
      <c r="L26" s="328">
        <f>'1.2 Stundenverrechnungssatz'!$B$70</f>
        <v>0</v>
      </c>
      <c r="M26" s="44">
        <f>IF(I26='2.1 Leistungsrichtwerte'!$A$6,'2.1 Leistungsrichtwerte'!$E$6,IF('3.1 Raumbuch Schule Bossental'!I26='2.1 Leistungsrichtwerte'!$A$7,'2.1 Leistungsrichtwerte'!$E$7,IF('3.1 Raumbuch Schule Bossental'!I26='2.1 Leistungsrichtwerte'!$A$8,'2.1 Leistungsrichtwerte'!$E$8,IF('3.1 Raumbuch Schule Bossental'!I26='2.1 Leistungsrichtwerte'!$A$9,'2.1 Leistungsrichtwerte'!$E$9,IF('3.1 Raumbuch Schule Bossental'!I26='2.1 Leistungsrichtwerte'!$A$10,'2.1 Leistungsrichtwerte'!$E$10,IF('3.1 Raumbuch Schule Bossental'!I26='2.1 Leistungsrichtwerte'!$A$11,'2.1 Leistungsrichtwerte'!$E$11,IF('3.1 Raumbuch Schule Bossental'!I26='2.1 Leistungsrichtwerte'!$A$12,'2.1 Leistungsrichtwerte'!$E$12,IF('3.1 Raumbuch Schule Bossental'!I26='2.1 Leistungsrichtwerte'!$A$13,'2.1 Leistungsrichtwerte'!$E$13,IF('3.1 Raumbuch Schule Bossental'!I26='2.1 Leistungsrichtwerte'!$A$14,'2.1 Leistungsrichtwerte'!$E$14,IF('3.1 Raumbuch Schule Bossental'!I26='2.1 Leistungsrichtwerte'!$A$15,'2.1 Leistungsrichtwerte'!$E$15,IF('3.1 Raumbuch Schule Bossental'!I26='2.1 Leistungsrichtwerte'!$A$16,'2.1 Leistungsrichtwerte'!$E$16,IF('3.1 Raumbuch Schule Bossental'!I26='2.1 Leistungsrichtwerte'!$A$17,'2.1 Leistungsrichtwerte'!$E$17,IF('3.1 Raumbuch Schule Bossental'!I26='2.1 Leistungsrichtwerte'!$A$18,'2.1 Leistungsrichtwerte'!$E$18,IF(I26='2.1 Leistungsrichtwerte'!$A$19,'2.1 Leistungsrichtwerte'!$E$19,0))))))))))))))</f>
        <v>0</v>
      </c>
      <c r="N26" s="45">
        <f t="shared" si="1"/>
        <v>11271.960000000001</v>
      </c>
      <c r="O26" s="46" t="e">
        <f t="shared" si="2"/>
        <v>#DIV/0!</v>
      </c>
      <c r="P26" s="46" t="e">
        <f t="shared" si="3"/>
        <v>#DIV/0!</v>
      </c>
      <c r="Q26" s="49"/>
      <c r="R26" s="48" t="s">
        <v>202</v>
      </c>
      <c r="S26" s="67"/>
      <c r="T26" s="67"/>
      <c r="U26" s="67"/>
      <c r="V26" s="67"/>
      <c r="W26" s="67"/>
      <c r="X26" s="67"/>
      <c r="Y26" s="67"/>
      <c r="Z26" s="67"/>
      <c r="AA26" s="67"/>
      <c r="AB26" s="67"/>
      <c r="AC26" s="67"/>
      <c r="AD26" s="67"/>
      <c r="AE26" s="67"/>
      <c r="AF26" s="67"/>
      <c r="AG26" s="67"/>
      <c r="AH26" s="67"/>
    </row>
    <row r="27" spans="1:34" s="68" customFormat="1" ht="17.100000000000001" customHeight="1" x14ac:dyDescent="0.25">
      <c r="A27" s="139">
        <v>11</v>
      </c>
      <c r="B27" s="134" t="s">
        <v>249</v>
      </c>
      <c r="C27" s="132" t="s">
        <v>207</v>
      </c>
      <c r="D27" s="140" t="s">
        <v>264</v>
      </c>
      <c r="E27" s="140" t="s">
        <v>265</v>
      </c>
      <c r="F27" s="141">
        <v>59.64</v>
      </c>
      <c r="G27" s="140" t="s">
        <v>206</v>
      </c>
      <c r="H27" s="142" t="s">
        <v>199</v>
      </c>
      <c r="I27" s="143">
        <v>9</v>
      </c>
      <c r="J27" s="144">
        <v>15.75</v>
      </c>
      <c r="K27" s="43">
        <f t="shared" ref="K27" si="8">J27*F27</f>
        <v>939.33</v>
      </c>
      <c r="L27" s="328">
        <f>'1.2 Stundenverrechnungssatz'!$B$70</f>
        <v>0</v>
      </c>
      <c r="M27" s="44">
        <f>IF(I27='2.1 Leistungsrichtwerte'!$A$6,'2.1 Leistungsrichtwerte'!$E$6,IF('3.1 Raumbuch Schule Bossental'!I27='2.1 Leistungsrichtwerte'!$A$7,'2.1 Leistungsrichtwerte'!$E$7,IF('3.1 Raumbuch Schule Bossental'!I27='2.1 Leistungsrichtwerte'!$A$8,'2.1 Leistungsrichtwerte'!$E$8,IF('3.1 Raumbuch Schule Bossental'!I27='2.1 Leistungsrichtwerte'!$A$9,'2.1 Leistungsrichtwerte'!$E$9,IF('3.1 Raumbuch Schule Bossental'!I27='2.1 Leistungsrichtwerte'!$A$10,'2.1 Leistungsrichtwerte'!$E$10,IF('3.1 Raumbuch Schule Bossental'!I27='2.1 Leistungsrichtwerte'!$A$11,'2.1 Leistungsrichtwerte'!$E$11,IF('3.1 Raumbuch Schule Bossental'!I27='2.1 Leistungsrichtwerte'!$A$12,'2.1 Leistungsrichtwerte'!$E$12,IF('3.1 Raumbuch Schule Bossental'!I27='2.1 Leistungsrichtwerte'!$A$13,'2.1 Leistungsrichtwerte'!$E$13,IF('3.1 Raumbuch Schule Bossental'!I27='2.1 Leistungsrichtwerte'!$A$14,'2.1 Leistungsrichtwerte'!$E$14,IF('3.1 Raumbuch Schule Bossental'!I27='2.1 Leistungsrichtwerte'!$A$15,'2.1 Leistungsrichtwerte'!$E$15,IF('3.1 Raumbuch Schule Bossental'!I27='2.1 Leistungsrichtwerte'!$A$16,'2.1 Leistungsrichtwerte'!$E$16,IF('3.1 Raumbuch Schule Bossental'!I27='2.1 Leistungsrichtwerte'!$A$17,'2.1 Leistungsrichtwerte'!$E$17,IF('3.1 Raumbuch Schule Bossental'!I27='2.1 Leistungsrichtwerte'!$A$18,'2.1 Leistungsrichtwerte'!$E$18,IF(I27='2.1 Leistungsrichtwerte'!$A$19,'2.1 Leistungsrichtwerte'!$E$19,0))))))))))))))</f>
        <v>0</v>
      </c>
      <c r="N27" s="45">
        <f t="shared" ref="N27" si="9">K27*12</f>
        <v>11271.960000000001</v>
      </c>
      <c r="O27" s="46" t="e">
        <f t="shared" ref="O27" si="10">N27/M27</f>
        <v>#DIV/0!</v>
      </c>
      <c r="P27" s="46" t="e">
        <f t="shared" ref="P27" si="11">O27*L27</f>
        <v>#DIV/0!</v>
      </c>
      <c r="Q27" s="49"/>
      <c r="R27" s="48" t="s">
        <v>202</v>
      </c>
      <c r="S27" s="67"/>
      <c r="T27" s="67"/>
      <c r="U27" s="67"/>
      <c r="V27" s="67"/>
      <c r="W27" s="67"/>
      <c r="X27" s="67"/>
      <c r="Y27" s="67"/>
      <c r="Z27" s="67"/>
      <c r="AA27" s="67"/>
      <c r="AB27" s="67"/>
      <c r="AC27" s="67"/>
      <c r="AD27" s="67"/>
      <c r="AE27" s="67"/>
      <c r="AF27" s="67"/>
      <c r="AG27" s="67"/>
      <c r="AH27" s="67"/>
    </row>
    <row r="28" spans="1:34" s="68" customFormat="1" ht="17.100000000000001" customHeight="1" x14ac:dyDescent="0.25">
      <c r="A28" s="139">
        <v>12</v>
      </c>
      <c r="B28" s="134" t="s">
        <v>249</v>
      </c>
      <c r="C28" s="132" t="s">
        <v>207</v>
      </c>
      <c r="D28" s="140" t="s">
        <v>266</v>
      </c>
      <c r="E28" s="140" t="s">
        <v>267</v>
      </c>
      <c r="F28" s="141">
        <v>34.74</v>
      </c>
      <c r="G28" s="140" t="s">
        <v>210</v>
      </c>
      <c r="H28" s="142" t="s">
        <v>199</v>
      </c>
      <c r="I28" s="143" t="s">
        <v>34</v>
      </c>
      <c r="J28" s="144">
        <v>15.75</v>
      </c>
      <c r="K28" s="43">
        <f t="shared" si="0"/>
        <v>547.15500000000009</v>
      </c>
      <c r="L28" s="328">
        <f>'1.2 Stundenverrechnungssatz'!$B$70</f>
        <v>0</v>
      </c>
      <c r="M28" s="44">
        <f>IF(I28='2.1 Leistungsrichtwerte'!$A$6,'2.1 Leistungsrichtwerte'!$E$6,IF('3.1 Raumbuch Schule Bossental'!I28='2.1 Leistungsrichtwerte'!$A$7,'2.1 Leistungsrichtwerte'!$E$7,IF('3.1 Raumbuch Schule Bossental'!I28='2.1 Leistungsrichtwerte'!$A$8,'2.1 Leistungsrichtwerte'!$E$8,IF('3.1 Raumbuch Schule Bossental'!I28='2.1 Leistungsrichtwerte'!$A$9,'2.1 Leistungsrichtwerte'!$E$9,IF('3.1 Raumbuch Schule Bossental'!I28='2.1 Leistungsrichtwerte'!$A$10,'2.1 Leistungsrichtwerte'!$E$10,IF('3.1 Raumbuch Schule Bossental'!I28='2.1 Leistungsrichtwerte'!$A$11,'2.1 Leistungsrichtwerte'!$E$11,IF('3.1 Raumbuch Schule Bossental'!I28='2.1 Leistungsrichtwerte'!$A$12,'2.1 Leistungsrichtwerte'!$E$12,IF('3.1 Raumbuch Schule Bossental'!I28='2.1 Leistungsrichtwerte'!$A$13,'2.1 Leistungsrichtwerte'!$E$13,IF('3.1 Raumbuch Schule Bossental'!I28='2.1 Leistungsrichtwerte'!$A$14,'2.1 Leistungsrichtwerte'!$E$14,IF('3.1 Raumbuch Schule Bossental'!I28='2.1 Leistungsrichtwerte'!$A$15,'2.1 Leistungsrichtwerte'!$E$15,IF('3.1 Raumbuch Schule Bossental'!I28='2.1 Leistungsrichtwerte'!$A$16,'2.1 Leistungsrichtwerte'!$E$16,IF('3.1 Raumbuch Schule Bossental'!I28='2.1 Leistungsrichtwerte'!$A$17,'2.1 Leistungsrichtwerte'!$E$17,IF('3.1 Raumbuch Schule Bossental'!I28='2.1 Leistungsrichtwerte'!$A$18,'2.1 Leistungsrichtwerte'!$E$18,IF(I28='2.1 Leistungsrichtwerte'!$A$19,'2.1 Leistungsrichtwerte'!$E$19,0))))))))))))))</f>
        <v>0</v>
      </c>
      <c r="N28" s="45">
        <f t="shared" si="1"/>
        <v>6565.8600000000006</v>
      </c>
      <c r="O28" s="46" t="e">
        <f>N28/M28</f>
        <v>#DIV/0!</v>
      </c>
      <c r="P28" s="46" t="e">
        <f t="shared" si="3"/>
        <v>#DIV/0!</v>
      </c>
      <c r="Q28" s="47"/>
      <c r="R28" s="48" t="s">
        <v>202</v>
      </c>
      <c r="S28" s="67"/>
      <c r="T28" s="67"/>
      <c r="U28" s="67"/>
      <c r="V28" s="67"/>
      <c r="W28" s="67"/>
      <c r="X28" s="67"/>
      <c r="Y28" s="67"/>
      <c r="Z28" s="67"/>
      <c r="AA28" s="67"/>
      <c r="AB28" s="67"/>
      <c r="AC28" s="67"/>
      <c r="AD28" s="67"/>
      <c r="AE28" s="67"/>
      <c r="AF28" s="67"/>
      <c r="AG28" s="67"/>
      <c r="AH28" s="67"/>
    </row>
    <row r="29" spans="1:34" s="68" customFormat="1" ht="17.100000000000001" customHeight="1" x14ac:dyDescent="0.25">
      <c r="A29" s="139">
        <v>13</v>
      </c>
      <c r="B29" s="134" t="s">
        <v>249</v>
      </c>
      <c r="C29" s="132" t="s">
        <v>268</v>
      </c>
      <c r="D29" s="140" t="s">
        <v>269</v>
      </c>
      <c r="E29" s="140" t="s">
        <v>265</v>
      </c>
      <c r="F29" s="141">
        <v>59.64</v>
      </c>
      <c r="G29" s="140" t="s">
        <v>206</v>
      </c>
      <c r="H29" s="142" t="s">
        <v>199</v>
      </c>
      <c r="I29" s="143">
        <v>9</v>
      </c>
      <c r="J29" s="144">
        <v>15.75</v>
      </c>
      <c r="K29" s="43">
        <f t="shared" si="0"/>
        <v>939.33</v>
      </c>
      <c r="L29" s="328">
        <f>'1.2 Stundenverrechnungssatz'!$B$70</f>
        <v>0</v>
      </c>
      <c r="M29" s="44">
        <f>IF(I29='2.1 Leistungsrichtwerte'!$A$6,'2.1 Leistungsrichtwerte'!$E$6,IF('3.1 Raumbuch Schule Bossental'!I29='2.1 Leistungsrichtwerte'!$A$7,'2.1 Leistungsrichtwerte'!$E$7,IF('3.1 Raumbuch Schule Bossental'!I29='2.1 Leistungsrichtwerte'!$A$8,'2.1 Leistungsrichtwerte'!$E$8,IF('3.1 Raumbuch Schule Bossental'!I29='2.1 Leistungsrichtwerte'!$A$9,'2.1 Leistungsrichtwerte'!$E$9,IF('3.1 Raumbuch Schule Bossental'!I29='2.1 Leistungsrichtwerte'!$A$10,'2.1 Leistungsrichtwerte'!$E$10,IF('3.1 Raumbuch Schule Bossental'!I29='2.1 Leistungsrichtwerte'!$A$11,'2.1 Leistungsrichtwerte'!$E$11,IF('3.1 Raumbuch Schule Bossental'!I29='2.1 Leistungsrichtwerte'!$A$12,'2.1 Leistungsrichtwerte'!$E$12,IF('3.1 Raumbuch Schule Bossental'!I29='2.1 Leistungsrichtwerte'!$A$13,'2.1 Leistungsrichtwerte'!$E$13,IF('3.1 Raumbuch Schule Bossental'!I29='2.1 Leistungsrichtwerte'!$A$14,'2.1 Leistungsrichtwerte'!$E$14,IF('3.1 Raumbuch Schule Bossental'!I29='2.1 Leistungsrichtwerte'!$A$15,'2.1 Leistungsrichtwerte'!$E$15,IF('3.1 Raumbuch Schule Bossental'!I29='2.1 Leistungsrichtwerte'!$A$16,'2.1 Leistungsrichtwerte'!$E$16,IF('3.1 Raumbuch Schule Bossental'!I29='2.1 Leistungsrichtwerte'!$A$17,'2.1 Leistungsrichtwerte'!$E$17,IF('3.1 Raumbuch Schule Bossental'!I29='2.1 Leistungsrichtwerte'!$A$18,'2.1 Leistungsrichtwerte'!$E$18,IF(I29='2.1 Leistungsrichtwerte'!$A$19,'2.1 Leistungsrichtwerte'!$E$19,0))))))))))))))</f>
        <v>0</v>
      </c>
      <c r="N29" s="45">
        <f t="shared" si="1"/>
        <v>11271.960000000001</v>
      </c>
      <c r="O29" s="46" t="e">
        <f>N29/M29</f>
        <v>#DIV/0!</v>
      </c>
      <c r="P29" s="46" t="e">
        <f t="shared" si="3"/>
        <v>#DIV/0!</v>
      </c>
      <c r="Q29" s="47"/>
      <c r="R29" s="48" t="s">
        <v>202</v>
      </c>
      <c r="S29" s="67"/>
      <c r="T29" s="67"/>
      <c r="U29" s="67"/>
      <c r="V29" s="67"/>
      <c r="W29" s="67"/>
      <c r="X29" s="67"/>
      <c r="Y29" s="67"/>
      <c r="Z29" s="67"/>
      <c r="AA29" s="67"/>
      <c r="AB29" s="67"/>
      <c r="AC29" s="67"/>
      <c r="AD29" s="67"/>
      <c r="AE29" s="67"/>
      <c r="AF29" s="67"/>
      <c r="AG29" s="67"/>
      <c r="AH29" s="67"/>
    </row>
    <row r="30" spans="1:34" s="68" customFormat="1" ht="17.100000000000001" customHeight="1" x14ac:dyDescent="0.25">
      <c r="A30" s="139">
        <v>14</v>
      </c>
      <c r="B30" s="134" t="s">
        <v>249</v>
      </c>
      <c r="C30" s="132" t="s">
        <v>268</v>
      </c>
      <c r="D30" s="140" t="s">
        <v>270</v>
      </c>
      <c r="E30" s="140" t="s">
        <v>265</v>
      </c>
      <c r="F30" s="141">
        <v>59.64</v>
      </c>
      <c r="G30" s="140" t="s">
        <v>206</v>
      </c>
      <c r="H30" s="142" t="s">
        <v>199</v>
      </c>
      <c r="I30" s="143">
        <v>9</v>
      </c>
      <c r="J30" s="144">
        <v>15.75</v>
      </c>
      <c r="K30" s="43">
        <f t="shared" si="0"/>
        <v>939.33</v>
      </c>
      <c r="L30" s="328">
        <f>'1.2 Stundenverrechnungssatz'!$B$70</f>
        <v>0</v>
      </c>
      <c r="M30" s="44">
        <f>IF(I30='2.1 Leistungsrichtwerte'!$A$6,'2.1 Leistungsrichtwerte'!$E$6,IF('3.1 Raumbuch Schule Bossental'!I30='2.1 Leistungsrichtwerte'!$A$7,'2.1 Leistungsrichtwerte'!$E$7,IF('3.1 Raumbuch Schule Bossental'!I30='2.1 Leistungsrichtwerte'!$A$8,'2.1 Leistungsrichtwerte'!$E$8,IF('3.1 Raumbuch Schule Bossental'!I30='2.1 Leistungsrichtwerte'!$A$9,'2.1 Leistungsrichtwerte'!$E$9,IF('3.1 Raumbuch Schule Bossental'!I30='2.1 Leistungsrichtwerte'!$A$10,'2.1 Leistungsrichtwerte'!$E$10,IF('3.1 Raumbuch Schule Bossental'!I30='2.1 Leistungsrichtwerte'!$A$11,'2.1 Leistungsrichtwerte'!$E$11,IF('3.1 Raumbuch Schule Bossental'!I30='2.1 Leistungsrichtwerte'!$A$12,'2.1 Leistungsrichtwerte'!$E$12,IF('3.1 Raumbuch Schule Bossental'!I30='2.1 Leistungsrichtwerte'!$A$13,'2.1 Leistungsrichtwerte'!$E$13,IF('3.1 Raumbuch Schule Bossental'!I30='2.1 Leistungsrichtwerte'!$A$14,'2.1 Leistungsrichtwerte'!$E$14,IF('3.1 Raumbuch Schule Bossental'!I30='2.1 Leistungsrichtwerte'!$A$15,'2.1 Leistungsrichtwerte'!$E$15,IF('3.1 Raumbuch Schule Bossental'!I30='2.1 Leistungsrichtwerte'!$A$16,'2.1 Leistungsrichtwerte'!$E$16,IF('3.1 Raumbuch Schule Bossental'!I30='2.1 Leistungsrichtwerte'!$A$17,'2.1 Leistungsrichtwerte'!$E$17,IF('3.1 Raumbuch Schule Bossental'!I30='2.1 Leistungsrichtwerte'!$A$18,'2.1 Leistungsrichtwerte'!$E$18,IF(I30='2.1 Leistungsrichtwerte'!$A$19,'2.1 Leistungsrichtwerte'!$E$19,0))))))))))))))</f>
        <v>0</v>
      </c>
      <c r="N30" s="45">
        <f t="shared" si="1"/>
        <v>11271.960000000001</v>
      </c>
      <c r="O30" s="46" t="e">
        <f t="shared" si="2"/>
        <v>#DIV/0!</v>
      </c>
      <c r="P30" s="46" t="e">
        <f t="shared" si="3"/>
        <v>#DIV/0!</v>
      </c>
      <c r="Q30" s="47"/>
      <c r="R30" s="48" t="s">
        <v>202</v>
      </c>
      <c r="S30" s="67"/>
      <c r="T30" s="67"/>
      <c r="U30" s="67"/>
      <c r="V30" s="67"/>
      <c r="W30" s="67"/>
      <c r="X30" s="67"/>
      <c r="Y30" s="67"/>
      <c r="Z30" s="67"/>
      <c r="AA30" s="67"/>
      <c r="AB30" s="67"/>
      <c r="AC30" s="67"/>
      <c r="AD30" s="67"/>
      <c r="AE30" s="67"/>
      <c r="AF30" s="67"/>
      <c r="AG30" s="67"/>
      <c r="AH30" s="67"/>
    </row>
    <row r="31" spans="1:34" s="68" customFormat="1" ht="17.100000000000001" customHeight="1" x14ac:dyDescent="0.25">
      <c r="A31" s="139">
        <v>15</v>
      </c>
      <c r="B31" s="134" t="s">
        <v>249</v>
      </c>
      <c r="C31" s="132" t="s">
        <v>268</v>
      </c>
      <c r="D31" s="140" t="s">
        <v>271</v>
      </c>
      <c r="E31" s="140" t="s">
        <v>272</v>
      </c>
      <c r="F31" s="141">
        <v>34.200000000000003</v>
      </c>
      <c r="G31" s="140" t="s">
        <v>210</v>
      </c>
      <c r="H31" s="142" t="s">
        <v>199</v>
      </c>
      <c r="I31" s="143" t="s">
        <v>34</v>
      </c>
      <c r="J31" s="144">
        <v>15.75</v>
      </c>
      <c r="K31" s="43">
        <f t="shared" ref="K31" si="12">J31*F31</f>
        <v>538.65000000000009</v>
      </c>
      <c r="L31" s="328">
        <f>'1.2 Stundenverrechnungssatz'!$B$70</f>
        <v>0</v>
      </c>
      <c r="M31" s="44">
        <f>IF(I31='2.1 Leistungsrichtwerte'!$A$6,'2.1 Leistungsrichtwerte'!$E$6,IF('3.1 Raumbuch Schule Bossental'!I31='2.1 Leistungsrichtwerte'!$A$7,'2.1 Leistungsrichtwerte'!$E$7,IF('3.1 Raumbuch Schule Bossental'!I31='2.1 Leistungsrichtwerte'!$A$8,'2.1 Leistungsrichtwerte'!$E$8,IF('3.1 Raumbuch Schule Bossental'!I31='2.1 Leistungsrichtwerte'!$A$9,'2.1 Leistungsrichtwerte'!$E$9,IF('3.1 Raumbuch Schule Bossental'!I31='2.1 Leistungsrichtwerte'!$A$10,'2.1 Leistungsrichtwerte'!$E$10,IF('3.1 Raumbuch Schule Bossental'!I31='2.1 Leistungsrichtwerte'!$A$11,'2.1 Leistungsrichtwerte'!$E$11,IF('3.1 Raumbuch Schule Bossental'!I31='2.1 Leistungsrichtwerte'!$A$12,'2.1 Leistungsrichtwerte'!$E$12,IF('3.1 Raumbuch Schule Bossental'!I31='2.1 Leistungsrichtwerte'!$A$13,'2.1 Leistungsrichtwerte'!$E$13,IF('3.1 Raumbuch Schule Bossental'!I31='2.1 Leistungsrichtwerte'!$A$14,'2.1 Leistungsrichtwerte'!$E$14,IF('3.1 Raumbuch Schule Bossental'!I31='2.1 Leistungsrichtwerte'!$A$15,'2.1 Leistungsrichtwerte'!$E$15,IF('3.1 Raumbuch Schule Bossental'!I31='2.1 Leistungsrichtwerte'!$A$16,'2.1 Leistungsrichtwerte'!$E$16,IF('3.1 Raumbuch Schule Bossental'!I31='2.1 Leistungsrichtwerte'!$A$17,'2.1 Leistungsrichtwerte'!$E$17,IF('3.1 Raumbuch Schule Bossental'!I31='2.1 Leistungsrichtwerte'!$A$18,'2.1 Leistungsrichtwerte'!$E$18,IF(I31='2.1 Leistungsrichtwerte'!$A$19,'2.1 Leistungsrichtwerte'!$E$19,0))))))))))))))</f>
        <v>0</v>
      </c>
      <c r="N31" s="45">
        <f t="shared" ref="N31" si="13">K31*12</f>
        <v>6463.8000000000011</v>
      </c>
      <c r="O31" s="46" t="e">
        <f t="shared" ref="O31" si="14">N31/M31</f>
        <v>#DIV/0!</v>
      </c>
      <c r="P31" s="46" t="e">
        <f t="shared" ref="P31" si="15">O31*L31</f>
        <v>#DIV/0!</v>
      </c>
      <c r="Q31" s="47"/>
      <c r="R31" s="48" t="s">
        <v>202</v>
      </c>
      <c r="S31" s="67"/>
      <c r="T31" s="67"/>
      <c r="U31" s="67"/>
      <c r="V31" s="67"/>
      <c r="W31" s="67"/>
      <c r="X31" s="67"/>
      <c r="Y31" s="67"/>
      <c r="Z31" s="67"/>
      <c r="AA31" s="67"/>
      <c r="AB31" s="67"/>
      <c r="AC31" s="67"/>
      <c r="AD31" s="67"/>
      <c r="AE31" s="67"/>
      <c r="AF31" s="67"/>
      <c r="AG31" s="67"/>
      <c r="AH31" s="67"/>
    </row>
    <row r="32" spans="1:34" s="68" customFormat="1" ht="17.100000000000001" customHeight="1" x14ac:dyDescent="0.25">
      <c r="A32" s="139">
        <v>16</v>
      </c>
      <c r="B32" s="134" t="s">
        <v>249</v>
      </c>
      <c r="C32" s="132" t="s">
        <v>273</v>
      </c>
      <c r="D32" s="140" t="s">
        <v>274</v>
      </c>
      <c r="E32" s="140" t="s">
        <v>272</v>
      </c>
      <c r="F32" s="141">
        <v>6.24</v>
      </c>
      <c r="G32" s="140" t="s">
        <v>210</v>
      </c>
      <c r="H32" s="142" t="s">
        <v>199</v>
      </c>
      <c r="I32" s="143" t="s">
        <v>34</v>
      </c>
      <c r="J32" s="144">
        <v>15.75</v>
      </c>
      <c r="K32" s="43">
        <f t="shared" si="0"/>
        <v>98.28</v>
      </c>
      <c r="L32" s="328">
        <f>'1.2 Stundenverrechnungssatz'!$B$70</f>
        <v>0</v>
      </c>
      <c r="M32" s="44">
        <f>IF(I32='2.1 Leistungsrichtwerte'!$A$6,'2.1 Leistungsrichtwerte'!$E$6,IF('3.1 Raumbuch Schule Bossental'!I32='2.1 Leistungsrichtwerte'!$A$7,'2.1 Leistungsrichtwerte'!$E$7,IF('3.1 Raumbuch Schule Bossental'!I32='2.1 Leistungsrichtwerte'!$A$8,'2.1 Leistungsrichtwerte'!$E$8,IF('3.1 Raumbuch Schule Bossental'!I32='2.1 Leistungsrichtwerte'!$A$9,'2.1 Leistungsrichtwerte'!$E$9,IF('3.1 Raumbuch Schule Bossental'!I32='2.1 Leistungsrichtwerte'!$A$10,'2.1 Leistungsrichtwerte'!$E$10,IF('3.1 Raumbuch Schule Bossental'!I32='2.1 Leistungsrichtwerte'!$A$11,'2.1 Leistungsrichtwerte'!$E$11,IF('3.1 Raumbuch Schule Bossental'!I32='2.1 Leistungsrichtwerte'!$A$12,'2.1 Leistungsrichtwerte'!$E$12,IF('3.1 Raumbuch Schule Bossental'!I32='2.1 Leistungsrichtwerte'!$A$13,'2.1 Leistungsrichtwerte'!$E$13,IF('3.1 Raumbuch Schule Bossental'!I32='2.1 Leistungsrichtwerte'!$A$14,'2.1 Leistungsrichtwerte'!$E$14,IF('3.1 Raumbuch Schule Bossental'!I32='2.1 Leistungsrichtwerte'!$A$15,'2.1 Leistungsrichtwerte'!$E$15,IF('3.1 Raumbuch Schule Bossental'!I32='2.1 Leistungsrichtwerte'!$A$16,'2.1 Leistungsrichtwerte'!$E$16,IF('3.1 Raumbuch Schule Bossental'!I32='2.1 Leistungsrichtwerte'!$A$17,'2.1 Leistungsrichtwerte'!$E$17,IF('3.1 Raumbuch Schule Bossental'!I32='2.1 Leistungsrichtwerte'!$A$18,'2.1 Leistungsrichtwerte'!$E$18,IF(I32='2.1 Leistungsrichtwerte'!$A$19,'2.1 Leistungsrichtwerte'!$E$19,0))))))))))))))</f>
        <v>0</v>
      </c>
      <c r="N32" s="45">
        <f t="shared" si="1"/>
        <v>1179.3600000000001</v>
      </c>
      <c r="O32" s="46" t="e">
        <f t="shared" si="2"/>
        <v>#DIV/0!</v>
      </c>
      <c r="P32" s="46" t="e">
        <f t="shared" si="3"/>
        <v>#DIV/0!</v>
      </c>
      <c r="Q32" s="49"/>
      <c r="R32" s="48" t="s">
        <v>202</v>
      </c>
      <c r="S32" s="67"/>
      <c r="T32" s="67"/>
      <c r="U32" s="67"/>
      <c r="V32" s="67"/>
      <c r="W32" s="67"/>
      <c r="X32" s="67"/>
      <c r="Y32" s="67"/>
      <c r="Z32" s="67"/>
      <c r="AA32" s="67"/>
      <c r="AB32" s="67"/>
      <c r="AC32" s="67"/>
      <c r="AD32" s="67"/>
      <c r="AE32" s="67"/>
      <c r="AF32" s="67"/>
      <c r="AG32" s="67"/>
      <c r="AH32" s="67"/>
    </row>
    <row r="33" spans="1:34" s="68" customFormat="1" ht="17.100000000000001" customHeight="1" x14ac:dyDescent="0.25">
      <c r="A33" s="139">
        <v>17</v>
      </c>
      <c r="B33" s="134" t="s">
        <v>275</v>
      </c>
      <c r="C33" s="132" t="s">
        <v>198</v>
      </c>
      <c r="D33" s="140" t="s">
        <v>276</v>
      </c>
      <c r="E33" s="140" t="s">
        <v>175</v>
      </c>
      <c r="F33" s="141">
        <v>10.78</v>
      </c>
      <c r="G33" s="140" t="s">
        <v>210</v>
      </c>
      <c r="H33" s="142" t="s">
        <v>214</v>
      </c>
      <c r="I33" s="143">
        <v>10</v>
      </c>
      <c r="J33" s="144">
        <v>0</v>
      </c>
      <c r="K33" s="43">
        <f t="shared" si="0"/>
        <v>0</v>
      </c>
      <c r="L33" s="328">
        <f>'1.2 Stundenverrechnungssatz'!$B$70</f>
        <v>0</v>
      </c>
      <c r="M33" s="44">
        <f>IF(I33='2.1 Leistungsrichtwerte'!$A$6,'2.1 Leistungsrichtwerte'!$E$6,IF('3.1 Raumbuch Schule Bossental'!I33='2.1 Leistungsrichtwerte'!$A$7,'2.1 Leistungsrichtwerte'!$E$7,IF('3.1 Raumbuch Schule Bossental'!I33='2.1 Leistungsrichtwerte'!$A$8,'2.1 Leistungsrichtwerte'!$E$8,IF('3.1 Raumbuch Schule Bossental'!I33='2.1 Leistungsrichtwerte'!$A$9,'2.1 Leistungsrichtwerte'!$E$9,IF('3.1 Raumbuch Schule Bossental'!I33='2.1 Leistungsrichtwerte'!$A$10,'2.1 Leistungsrichtwerte'!$E$10,IF('3.1 Raumbuch Schule Bossental'!I33='2.1 Leistungsrichtwerte'!$A$11,'2.1 Leistungsrichtwerte'!$E$11,IF('3.1 Raumbuch Schule Bossental'!I33='2.1 Leistungsrichtwerte'!$A$12,'2.1 Leistungsrichtwerte'!$E$12,IF('3.1 Raumbuch Schule Bossental'!I33='2.1 Leistungsrichtwerte'!$A$13,'2.1 Leistungsrichtwerte'!$E$13,IF('3.1 Raumbuch Schule Bossental'!I33='2.1 Leistungsrichtwerte'!$A$14,'2.1 Leistungsrichtwerte'!$E$14,IF('3.1 Raumbuch Schule Bossental'!I33='2.1 Leistungsrichtwerte'!$A$15,'2.1 Leistungsrichtwerte'!$E$15,IF('3.1 Raumbuch Schule Bossental'!I33='2.1 Leistungsrichtwerte'!$A$16,'2.1 Leistungsrichtwerte'!$E$16,IF('3.1 Raumbuch Schule Bossental'!I33='2.1 Leistungsrichtwerte'!$A$17,'2.1 Leistungsrichtwerte'!$E$17,IF('3.1 Raumbuch Schule Bossental'!I33='2.1 Leistungsrichtwerte'!$A$18,'2.1 Leistungsrichtwerte'!$E$18,IF(I33='2.1 Leistungsrichtwerte'!$A$19,'2.1 Leistungsrichtwerte'!$E$19,0))))))))))))))</f>
        <v>0</v>
      </c>
      <c r="N33" s="45">
        <f t="shared" si="1"/>
        <v>0</v>
      </c>
      <c r="O33" s="46" t="e">
        <f t="shared" si="2"/>
        <v>#DIV/0!</v>
      </c>
      <c r="P33" s="46" t="e">
        <f t="shared" si="3"/>
        <v>#DIV/0!</v>
      </c>
      <c r="Q33" s="49"/>
      <c r="R33" s="48"/>
      <c r="S33" s="67"/>
      <c r="T33" s="67"/>
      <c r="U33" s="67"/>
      <c r="V33" s="67"/>
      <c r="W33" s="67"/>
      <c r="X33" s="67"/>
      <c r="Y33" s="67"/>
      <c r="Z33" s="67"/>
      <c r="AA33" s="67"/>
      <c r="AB33" s="67"/>
      <c r="AC33" s="67"/>
      <c r="AD33" s="67"/>
      <c r="AE33" s="67"/>
      <c r="AF33" s="67"/>
      <c r="AG33" s="67"/>
      <c r="AH33" s="67"/>
    </row>
    <row r="34" spans="1:34" s="68" customFormat="1" ht="17.100000000000001" customHeight="1" x14ac:dyDescent="0.25">
      <c r="A34" s="139">
        <v>18</v>
      </c>
      <c r="B34" s="134" t="s">
        <v>275</v>
      </c>
      <c r="C34" s="132" t="s">
        <v>198</v>
      </c>
      <c r="D34" s="140" t="s">
        <v>277</v>
      </c>
      <c r="E34" s="140" t="s">
        <v>253</v>
      </c>
      <c r="F34" s="141">
        <v>19.440000000000001</v>
      </c>
      <c r="G34" s="140" t="s">
        <v>210</v>
      </c>
      <c r="H34" s="142" t="s">
        <v>199</v>
      </c>
      <c r="I34" s="143" t="s">
        <v>32</v>
      </c>
      <c r="J34" s="144">
        <v>15.75</v>
      </c>
      <c r="K34" s="43">
        <f t="shared" si="0"/>
        <v>306.18</v>
      </c>
      <c r="L34" s="328">
        <f>'1.2 Stundenverrechnungssatz'!$B$70</f>
        <v>0</v>
      </c>
      <c r="M34" s="44">
        <f>IF(I34='2.1 Leistungsrichtwerte'!$A$6,'2.1 Leistungsrichtwerte'!$E$6,IF('3.1 Raumbuch Schule Bossental'!I34='2.1 Leistungsrichtwerte'!$A$7,'2.1 Leistungsrichtwerte'!$E$7,IF('3.1 Raumbuch Schule Bossental'!I34='2.1 Leistungsrichtwerte'!$A$8,'2.1 Leistungsrichtwerte'!$E$8,IF('3.1 Raumbuch Schule Bossental'!I34='2.1 Leistungsrichtwerte'!$A$9,'2.1 Leistungsrichtwerte'!$E$9,IF('3.1 Raumbuch Schule Bossental'!I34='2.1 Leistungsrichtwerte'!$A$10,'2.1 Leistungsrichtwerte'!$E$10,IF('3.1 Raumbuch Schule Bossental'!I34='2.1 Leistungsrichtwerte'!$A$11,'2.1 Leistungsrichtwerte'!$E$11,IF('3.1 Raumbuch Schule Bossental'!I34='2.1 Leistungsrichtwerte'!$A$12,'2.1 Leistungsrichtwerte'!$E$12,IF('3.1 Raumbuch Schule Bossental'!I34='2.1 Leistungsrichtwerte'!$A$13,'2.1 Leistungsrichtwerte'!$E$13,IF('3.1 Raumbuch Schule Bossental'!I34='2.1 Leistungsrichtwerte'!$A$14,'2.1 Leistungsrichtwerte'!$E$14,IF('3.1 Raumbuch Schule Bossental'!I34='2.1 Leistungsrichtwerte'!$A$15,'2.1 Leistungsrichtwerte'!$E$15,IF('3.1 Raumbuch Schule Bossental'!I34='2.1 Leistungsrichtwerte'!$A$16,'2.1 Leistungsrichtwerte'!$E$16,IF('3.1 Raumbuch Schule Bossental'!I34='2.1 Leistungsrichtwerte'!$A$17,'2.1 Leistungsrichtwerte'!$E$17,IF('3.1 Raumbuch Schule Bossental'!I34='2.1 Leistungsrichtwerte'!$A$18,'2.1 Leistungsrichtwerte'!$E$18,IF(I34='2.1 Leistungsrichtwerte'!$A$19,'2.1 Leistungsrichtwerte'!$E$19,0))))))))))))))</f>
        <v>0</v>
      </c>
      <c r="N34" s="45">
        <f t="shared" si="1"/>
        <v>3674.16</v>
      </c>
      <c r="O34" s="46" t="e">
        <f t="shared" si="2"/>
        <v>#DIV/0!</v>
      </c>
      <c r="P34" s="46" t="e">
        <f t="shared" si="3"/>
        <v>#DIV/0!</v>
      </c>
      <c r="Q34" s="49"/>
      <c r="R34" s="48" t="s">
        <v>202</v>
      </c>
      <c r="S34" s="67"/>
      <c r="T34" s="67"/>
      <c r="U34" s="67"/>
      <c r="V34" s="67"/>
      <c r="W34" s="67"/>
      <c r="X34" s="67"/>
      <c r="Y34" s="67"/>
      <c r="Z34" s="67"/>
      <c r="AA34" s="67"/>
      <c r="AB34" s="67"/>
      <c r="AC34" s="67"/>
      <c r="AD34" s="67"/>
      <c r="AE34" s="67"/>
      <c r="AF34" s="67"/>
      <c r="AG34" s="67"/>
      <c r="AH34" s="67"/>
    </row>
    <row r="35" spans="1:34" s="68" customFormat="1" ht="17.100000000000001" customHeight="1" x14ac:dyDescent="0.25">
      <c r="A35" s="139">
        <v>19</v>
      </c>
      <c r="B35" s="134" t="s">
        <v>275</v>
      </c>
      <c r="C35" s="132" t="s">
        <v>198</v>
      </c>
      <c r="D35" s="140" t="s">
        <v>278</v>
      </c>
      <c r="E35" s="140" t="s">
        <v>216</v>
      </c>
      <c r="F35" s="141">
        <v>3.2</v>
      </c>
      <c r="G35" s="140" t="s">
        <v>203</v>
      </c>
      <c r="H35" s="142" t="s">
        <v>214</v>
      </c>
      <c r="I35" s="143">
        <v>6</v>
      </c>
      <c r="J35" s="144">
        <v>0</v>
      </c>
      <c r="K35" s="43">
        <f t="shared" ref="K35" si="16">J35*F35</f>
        <v>0</v>
      </c>
      <c r="L35" s="328">
        <f>'1.2 Stundenverrechnungssatz'!$B$70</f>
        <v>0</v>
      </c>
      <c r="M35" s="44">
        <f>IF(I35='2.1 Leistungsrichtwerte'!$A$6,'2.1 Leistungsrichtwerte'!$E$6,IF('3.1 Raumbuch Schule Bossental'!I35='2.1 Leistungsrichtwerte'!$A$7,'2.1 Leistungsrichtwerte'!$E$7,IF('3.1 Raumbuch Schule Bossental'!I35='2.1 Leistungsrichtwerte'!$A$8,'2.1 Leistungsrichtwerte'!$E$8,IF('3.1 Raumbuch Schule Bossental'!I35='2.1 Leistungsrichtwerte'!$A$9,'2.1 Leistungsrichtwerte'!$E$9,IF('3.1 Raumbuch Schule Bossental'!I35='2.1 Leistungsrichtwerte'!$A$10,'2.1 Leistungsrichtwerte'!$E$10,IF('3.1 Raumbuch Schule Bossental'!I35='2.1 Leistungsrichtwerte'!$A$11,'2.1 Leistungsrichtwerte'!$E$11,IF('3.1 Raumbuch Schule Bossental'!I35='2.1 Leistungsrichtwerte'!$A$12,'2.1 Leistungsrichtwerte'!$E$12,IF('3.1 Raumbuch Schule Bossental'!I35='2.1 Leistungsrichtwerte'!$A$13,'2.1 Leistungsrichtwerte'!$E$13,IF('3.1 Raumbuch Schule Bossental'!I35='2.1 Leistungsrichtwerte'!$A$14,'2.1 Leistungsrichtwerte'!$E$14,IF('3.1 Raumbuch Schule Bossental'!I35='2.1 Leistungsrichtwerte'!$A$15,'2.1 Leistungsrichtwerte'!$E$15,IF('3.1 Raumbuch Schule Bossental'!I35='2.1 Leistungsrichtwerte'!$A$16,'2.1 Leistungsrichtwerte'!$E$16,IF('3.1 Raumbuch Schule Bossental'!I35='2.1 Leistungsrichtwerte'!$A$17,'2.1 Leistungsrichtwerte'!$E$17,IF('3.1 Raumbuch Schule Bossental'!I35='2.1 Leistungsrichtwerte'!$A$18,'2.1 Leistungsrichtwerte'!$E$18,IF(I35='2.1 Leistungsrichtwerte'!$A$19,'2.1 Leistungsrichtwerte'!$E$19,0))))))))))))))</f>
        <v>0</v>
      </c>
      <c r="N35" s="45">
        <f t="shared" ref="N35" si="17">K35*12</f>
        <v>0</v>
      </c>
      <c r="O35" s="46" t="e">
        <f t="shared" ref="O35" si="18">N35/M35</f>
        <v>#DIV/0!</v>
      </c>
      <c r="P35" s="46" t="e">
        <f t="shared" ref="P35" si="19">O35*L35</f>
        <v>#DIV/0!</v>
      </c>
      <c r="Q35" s="49"/>
      <c r="R35" s="48"/>
      <c r="S35" s="67"/>
      <c r="T35" s="67"/>
      <c r="U35" s="67"/>
      <c r="V35" s="67"/>
      <c r="W35" s="67"/>
      <c r="X35" s="67"/>
      <c r="Y35" s="67"/>
      <c r="Z35" s="67"/>
      <c r="AA35" s="67"/>
      <c r="AB35" s="67"/>
      <c r="AC35" s="67"/>
      <c r="AD35" s="67"/>
      <c r="AE35" s="67"/>
      <c r="AF35" s="67"/>
      <c r="AG35" s="67"/>
      <c r="AH35" s="67"/>
    </row>
    <row r="36" spans="1:34" s="68" customFormat="1" ht="17.100000000000001" customHeight="1" x14ac:dyDescent="0.25">
      <c r="A36" s="139">
        <v>20</v>
      </c>
      <c r="B36" s="134" t="s">
        <v>275</v>
      </c>
      <c r="C36" s="132" t="s">
        <v>198</v>
      </c>
      <c r="D36" s="140" t="s">
        <v>279</v>
      </c>
      <c r="E36" s="140" t="s">
        <v>209</v>
      </c>
      <c r="F36" s="141">
        <v>11.31</v>
      </c>
      <c r="G36" s="140" t="s">
        <v>203</v>
      </c>
      <c r="H36" s="142" t="s">
        <v>199</v>
      </c>
      <c r="I36" s="143">
        <v>3</v>
      </c>
      <c r="J36" s="144">
        <v>15.75</v>
      </c>
      <c r="K36" s="43">
        <f t="shared" si="0"/>
        <v>178.13250000000002</v>
      </c>
      <c r="L36" s="328">
        <f>'1.2 Stundenverrechnungssatz'!$B$70</f>
        <v>0</v>
      </c>
      <c r="M36" s="44">
        <f>IF(I36='2.1 Leistungsrichtwerte'!$A$6,'2.1 Leistungsrichtwerte'!$E$6,IF('3.1 Raumbuch Schule Bossental'!I36='2.1 Leistungsrichtwerte'!$A$7,'2.1 Leistungsrichtwerte'!$E$7,IF('3.1 Raumbuch Schule Bossental'!I36='2.1 Leistungsrichtwerte'!$A$8,'2.1 Leistungsrichtwerte'!$E$8,IF('3.1 Raumbuch Schule Bossental'!I36='2.1 Leistungsrichtwerte'!$A$9,'2.1 Leistungsrichtwerte'!$E$9,IF('3.1 Raumbuch Schule Bossental'!I36='2.1 Leistungsrichtwerte'!$A$10,'2.1 Leistungsrichtwerte'!$E$10,IF('3.1 Raumbuch Schule Bossental'!I36='2.1 Leistungsrichtwerte'!$A$11,'2.1 Leistungsrichtwerte'!$E$11,IF('3.1 Raumbuch Schule Bossental'!I36='2.1 Leistungsrichtwerte'!$A$12,'2.1 Leistungsrichtwerte'!$E$12,IF('3.1 Raumbuch Schule Bossental'!I36='2.1 Leistungsrichtwerte'!$A$13,'2.1 Leistungsrichtwerte'!$E$13,IF('3.1 Raumbuch Schule Bossental'!I36='2.1 Leistungsrichtwerte'!$A$14,'2.1 Leistungsrichtwerte'!$E$14,IF('3.1 Raumbuch Schule Bossental'!I36='2.1 Leistungsrichtwerte'!$A$15,'2.1 Leistungsrichtwerte'!$E$15,IF('3.1 Raumbuch Schule Bossental'!I36='2.1 Leistungsrichtwerte'!$A$16,'2.1 Leistungsrichtwerte'!$E$16,IF('3.1 Raumbuch Schule Bossental'!I36='2.1 Leistungsrichtwerte'!$A$17,'2.1 Leistungsrichtwerte'!$E$17,IF('3.1 Raumbuch Schule Bossental'!I36='2.1 Leistungsrichtwerte'!$A$18,'2.1 Leistungsrichtwerte'!$E$18,IF(I36='2.1 Leistungsrichtwerte'!$A$19,'2.1 Leistungsrichtwerte'!$E$19,0))))))))))))))</f>
        <v>0</v>
      </c>
      <c r="N36" s="45">
        <f t="shared" si="1"/>
        <v>2137.59</v>
      </c>
      <c r="O36" s="46" t="e">
        <f t="shared" si="2"/>
        <v>#DIV/0!</v>
      </c>
      <c r="P36" s="46" t="e">
        <f t="shared" si="3"/>
        <v>#DIV/0!</v>
      </c>
      <c r="Q36" s="49"/>
      <c r="R36" s="48" t="s">
        <v>202</v>
      </c>
      <c r="S36" s="67"/>
      <c r="T36" s="67"/>
      <c r="U36" s="67"/>
      <c r="V36" s="67"/>
      <c r="W36" s="67"/>
      <c r="X36" s="67"/>
      <c r="Y36" s="67"/>
      <c r="Z36" s="67"/>
      <c r="AA36" s="67"/>
      <c r="AB36" s="67"/>
      <c r="AC36" s="67"/>
      <c r="AD36" s="67"/>
      <c r="AE36" s="67"/>
      <c r="AF36" s="67"/>
      <c r="AG36" s="67"/>
      <c r="AH36" s="67"/>
    </row>
    <row r="37" spans="1:34" s="68" customFormat="1" ht="17.100000000000001" customHeight="1" x14ac:dyDescent="0.25">
      <c r="A37" s="139">
        <v>21</v>
      </c>
      <c r="B37" s="134" t="s">
        <v>275</v>
      </c>
      <c r="C37" s="132" t="s">
        <v>198</v>
      </c>
      <c r="D37" s="140" t="s">
        <v>280</v>
      </c>
      <c r="E37" s="140" t="s">
        <v>208</v>
      </c>
      <c r="F37" s="141">
        <v>7.41</v>
      </c>
      <c r="G37" s="140" t="s">
        <v>203</v>
      </c>
      <c r="H37" s="142" t="s">
        <v>199</v>
      </c>
      <c r="I37" s="143">
        <v>3</v>
      </c>
      <c r="J37" s="144">
        <v>15.75</v>
      </c>
      <c r="K37" s="43">
        <f t="shared" si="0"/>
        <v>116.7075</v>
      </c>
      <c r="L37" s="328">
        <f>'1.2 Stundenverrechnungssatz'!$B$70</f>
        <v>0</v>
      </c>
      <c r="M37" s="44">
        <f>IF(I37='2.1 Leistungsrichtwerte'!$A$6,'2.1 Leistungsrichtwerte'!$E$6,IF('3.1 Raumbuch Schule Bossental'!I37='2.1 Leistungsrichtwerte'!$A$7,'2.1 Leistungsrichtwerte'!$E$7,IF('3.1 Raumbuch Schule Bossental'!I37='2.1 Leistungsrichtwerte'!$A$8,'2.1 Leistungsrichtwerte'!$E$8,IF('3.1 Raumbuch Schule Bossental'!I37='2.1 Leistungsrichtwerte'!$A$9,'2.1 Leistungsrichtwerte'!$E$9,IF('3.1 Raumbuch Schule Bossental'!I37='2.1 Leistungsrichtwerte'!$A$10,'2.1 Leistungsrichtwerte'!$E$10,IF('3.1 Raumbuch Schule Bossental'!I37='2.1 Leistungsrichtwerte'!$A$11,'2.1 Leistungsrichtwerte'!$E$11,IF('3.1 Raumbuch Schule Bossental'!I37='2.1 Leistungsrichtwerte'!$A$12,'2.1 Leistungsrichtwerte'!$E$12,IF('3.1 Raumbuch Schule Bossental'!I37='2.1 Leistungsrichtwerte'!$A$13,'2.1 Leistungsrichtwerte'!$E$13,IF('3.1 Raumbuch Schule Bossental'!I37='2.1 Leistungsrichtwerte'!$A$14,'2.1 Leistungsrichtwerte'!$E$14,IF('3.1 Raumbuch Schule Bossental'!I37='2.1 Leistungsrichtwerte'!$A$15,'2.1 Leistungsrichtwerte'!$E$15,IF('3.1 Raumbuch Schule Bossental'!I37='2.1 Leistungsrichtwerte'!$A$16,'2.1 Leistungsrichtwerte'!$E$16,IF('3.1 Raumbuch Schule Bossental'!I37='2.1 Leistungsrichtwerte'!$A$17,'2.1 Leistungsrichtwerte'!$E$17,IF('3.1 Raumbuch Schule Bossental'!I37='2.1 Leistungsrichtwerte'!$A$18,'2.1 Leistungsrichtwerte'!$E$18,IF(I37='2.1 Leistungsrichtwerte'!$A$19,'2.1 Leistungsrichtwerte'!$E$19,0))))))))))))))</f>
        <v>0</v>
      </c>
      <c r="N37" s="45">
        <f t="shared" si="1"/>
        <v>1400.49</v>
      </c>
      <c r="O37" s="46" t="e">
        <f t="shared" si="2"/>
        <v>#DIV/0!</v>
      </c>
      <c r="P37" s="46" t="e">
        <f t="shared" si="3"/>
        <v>#DIV/0!</v>
      </c>
      <c r="Q37" s="49"/>
      <c r="R37" s="48" t="s">
        <v>202</v>
      </c>
      <c r="S37" s="67"/>
      <c r="T37" s="67"/>
      <c r="U37" s="67"/>
      <c r="V37" s="67"/>
      <c r="W37" s="67"/>
      <c r="X37" s="67"/>
      <c r="Y37" s="67"/>
      <c r="Z37" s="67"/>
      <c r="AA37" s="67"/>
      <c r="AB37" s="67"/>
      <c r="AC37" s="67"/>
      <c r="AD37" s="67"/>
      <c r="AE37" s="67"/>
      <c r="AF37" s="67"/>
      <c r="AG37" s="67"/>
      <c r="AH37" s="67"/>
    </row>
    <row r="38" spans="1:34" s="68" customFormat="1" ht="17.100000000000001" customHeight="1" x14ac:dyDescent="0.25">
      <c r="A38" s="139">
        <v>22</v>
      </c>
      <c r="B38" s="134" t="s">
        <v>275</v>
      </c>
      <c r="C38" s="132" t="s">
        <v>198</v>
      </c>
      <c r="D38" s="140" t="s">
        <v>281</v>
      </c>
      <c r="E38" s="140" t="s">
        <v>255</v>
      </c>
      <c r="F38" s="141">
        <v>8.6</v>
      </c>
      <c r="G38" s="140" t="s">
        <v>203</v>
      </c>
      <c r="H38" s="142" t="s">
        <v>199</v>
      </c>
      <c r="I38" s="143" t="s">
        <v>32</v>
      </c>
      <c r="J38" s="144">
        <v>15.75</v>
      </c>
      <c r="K38" s="43">
        <f t="shared" si="0"/>
        <v>135.44999999999999</v>
      </c>
      <c r="L38" s="328">
        <f>'1.2 Stundenverrechnungssatz'!$B$70</f>
        <v>0</v>
      </c>
      <c r="M38" s="44">
        <f>IF(I38='2.1 Leistungsrichtwerte'!$A$6,'2.1 Leistungsrichtwerte'!$E$6,IF('3.1 Raumbuch Schule Bossental'!I38='2.1 Leistungsrichtwerte'!$A$7,'2.1 Leistungsrichtwerte'!$E$7,IF('3.1 Raumbuch Schule Bossental'!I38='2.1 Leistungsrichtwerte'!$A$8,'2.1 Leistungsrichtwerte'!$E$8,IF('3.1 Raumbuch Schule Bossental'!I38='2.1 Leistungsrichtwerte'!$A$9,'2.1 Leistungsrichtwerte'!$E$9,IF('3.1 Raumbuch Schule Bossental'!I38='2.1 Leistungsrichtwerte'!$A$10,'2.1 Leistungsrichtwerte'!$E$10,IF('3.1 Raumbuch Schule Bossental'!I38='2.1 Leistungsrichtwerte'!$A$11,'2.1 Leistungsrichtwerte'!$E$11,IF('3.1 Raumbuch Schule Bossental'!I38='2.1 Leistungsrichtwerte'!$A$12,'2.1 Leistungsrichtwerte'!$E$12,IF('3.1 Raumbuch Schule Bossental'!I38='2.1 Leistungsrichtwerte'!$A$13,'2.1 Leistungsrichtwerte'!$E$13,IF('3.1 Raumbuch Schule Bossental'!I38='2.1 Leistungsrichtwerte'!$A$14,'2.1 Leistungsrichtwerte'!$E$14,IF('3.1 Raumbuch Schule Bossental'!I38='2.1 Leistungsrichtwerte'!$A$15,'2.1 Leistungsrichtwerte'!$E$15,IF('3.1 Raumbuch Schule Bossental'!I38='2.1 Leistungsrichtwerte'!$A$16,'2.1 Leistungsrichtwerte'!$E$16,IF('3.1 Raumbuch Schule Bossental'!I38='2.1 Leistungsrichtwerte'!$A$17,'2.1 Leistungsrichtwerte'!$E$17,IF('3.1 Raumbuch Schule Bossental'!I38='2.1 Leistungsrichtwerte'!$A$18,'2.1 Leistungsrichtwerte'!$E$18,IF(I38='2.1 Leistungsrichtwerte'!$A$19,'2.1 Leistungsrichtwerte'!$E$19,0))))))))))))))</f>
        <v>0</v>
      </c>
      <c r="N38" s="45">
        <f t="shared" si="1"/>
        <v>1625.3999999999999</v>
      </c>
      <c r="O38" s="46" t="e">
        <f t="shared" si="2"/>
        <v>#DIV/0!</v>
      </c>
      <c r="P38" s="46" t="e">
        <f t="shared" si="3"/>
        <v>#DIV/0!</v>
      </c>
      <c r="Q38" s="49"/>
      <c r="R38" s="48" t="s">
        <v>202</v>
      </c>
      <c r="S38" s="67"/>
      <c r="T38" s="67"/>
      <c r="U38" s="67"/>
      <c r="V38" s="67"/>
      <c r="W38" s="67"/>
      <c r="X38" s="67"/>
      <c r="Y38" s="67"/>
      <c r="Z38" s="67"/>
      <c r="AA38" s="67"/>
      <c r="AB38" s="67"/>
      <c r="AC38" s="67"/>
      <c r="AD38" s="67"/>
      <c r="AE38" s="67"/>
      <c r="AF38" s="67"/>
      <c r="AG38" s="67"/>
      <c r="AH38" s="67"/>
    </row>
    <row r="39" spans="1:34" s="68" customFormat="1" ht="17.100000000000001" customHeight="1" x14ac:dyDescent="0.25">
      <c r="A39" s="139">
        <v>23</v>
      </c>
      <c r="B39" s="134" t="s">
        <v>275</v>
      </c>
      <c r="C39" s="132" t="s">
        <v>198</v>
      </c>
      <c r="D39" s="140" t="s">
        <v>282</v>
      </c>
      <c r="E39" s="140" t="s">
        <v>204</v>
      </c>
      <c r="F39" s="141">
        <v>7.36</v>
      </c>
      <c r="G39" s="140" t="s">
        <v>210</v>
      </c>
      <c r="H39" s="142" t="s">
        <v>199</v>
      </c>
      <c r="I39" s="143" t="s">
        <v>32</v>
      </c>
      <c r="J39" s="144">
        <v>15.75</v>
      </c>
      <c r="K39" s="43">
        <f t="shared" si="0"/>
        <v>115.92</v>
      </c>
      <c r="L39" s="328">
        <f>'1.2 Stundenverrechnungssatz'!$B$70</f>
        <v>0</v>
      </c>
      <c r="M39" s="44">
        <f>IF(I39='2.1 Leistungsrichtwerte'!$A$6,'2.1 Leistungsrichtwerte'!$E$6,IF('3.1 Raumbuch Schule Bossental'!I39='2.1 Leistungsrichtwerte'!$A$7,'2.1 Leistungsrichtwerte'!$E$7,IF('3.1 Raumbuch Schule Bossental'!I39='2.1 Leistungsrichtwerte'!$A$8,'2.1 Leistungsrichtwerte'!$E$8,IF('3.1 Raumbuch Schule Bossental'!I39='2.1 Leistungsrichtwerte'!$A$9,'2.1 Leistungsrichtwerte'!$E$9,IF('3.1 Raumbuch Schule Bossental'!I39='2.1 Leistungsrichtwerte'!$A$10,'2.1 Leistungsrichtwerte'!$E$10,IF('3.1 Raumbuch Schule Bossental'!I39='2.1 Leistungsrichtwerte'!$A$11,'2.1 Leistungsrichtwerte'!$E$11,IF('3.1 Raumbuch Schule Bossental'!I39='2.1 Leistungsrichtwerte'!$A$12,'2.1 Leistungsrichtwerte'!$E$12,IF('3.1 Raumbuch Schule Bossental'!I39='2.1 Leistungsrichtwerte'!$A$13,'2.1 Leistungsrichtwerte'!$E$13,IF('3.1 Raumbuch Schule Bossental'!I39='2.1 Leistungsrichtwerte'!$A$14,'2.1 Leistungsrichtwerte'!$E$14,IF('3.1 Raumbuch Schule Bossental'!I39='2.1 Leistungsrichtwerte'!$A$15,'2.1 Leistungsrichtwerte'!$E$15,IF('3.1 Raumbuch Schule Bossental'!I39='2.1 Leistungsrichtwerte'!$A$16,'2.1 Leistungsrichtwerte'!$E$16,IF('3.1 Raumbuch Schule Bossental'!I39='2.1 Leistungsrichtwerte'!$A$17,'2.1 Leistungsrichtwerte'!$E$17,IF('3.1 Raumbuch Schule Bossental'!I39='2.1 Leistungsrichtwerte'!$A$18,'2.1 Leistungsrichtwerte'!$E$18,IF(I39='2.1 Leistungsrichtwerte'!$A$19,'2.1 Leistungsrichtwerte'!$E$19,0))))))))))))))</f>
        <v>0</v>
      </c>
      <c r="N39" s="45">
        <f t="shared" si="1"/>
        <v>1391.04</v>
      </c>
      <c r="O39" s="46" t="e">
        <f t="shared" si="2"/>
        <v>#DIV/0!</v>
      </c>
      <c r="P39" s="46" t="e">
        <f t="shared" si="3"/>
        <v>#DIV/0!</v>
      </c>
      <c r="Q39" s="49"/>
      <c r="R39" s="48" t="s">
        <v>202</v>
      </c>
      <c r="S39" s="67"/>
      <c r="T39" s="67"/>
      <c r="U39" s="67"/>
      <c r="V39" s="67"/>
      <c r="W39" s="67"/>
      <c r="X39" s="67"/>
      <c r="Y39" s="67"/>
      <c r="Z39" s="67"/>
      <c r="AA39" s="67"/>
      <c r="AB39" s="67"/>
      <c r="AC39" s="67"/>
      <c r="AD39" s="67"/>
      <c r="AE39" s="67"/>
      <c r="AF39" s="67"/>
      <c r="AG39" s="67"/>
      <c r="AH39" s="67"/>
    </row>
    <row r="40" spans="1:34" s="68" customFormat="1" ht="17.100000000000001" customHeight="1" x14ac:dyDescent="0.25">
      <c r="A40" s="139">
        <v>24</v>
      </c>
      <c r="B40" s="134" t="s">
        <v>275</v>
      </c>
      <c r="C40" s="132" t="s">
        <v>198</v>
      </c>
      <c r="D40" s="140" t="s">
        <v>283</v>
      </c>
      <c r="E40" s="140" t="s">
        <v>261</v>
      </c>
      <c r="F40" s="141">
        <v>45.71</v>
      </c>
      <c r="G40" s="140" t="s">
        <v>210</v>
      </c>
      <c r="H40" s="142" t="s">
        <v>199</v>
      </c>
      <c r="I40" s="143" t="s">
        <v>34</v>
      </c>
      <c r="J40" s="144">
        <v>15.75</v>
      </c>
      <c r="K40" s="43">
        <f t="shared" si="0"/>
        <v>719.9325</v>
      </c>
      <c r="L40" s="328">
        <f>'1.2 Stundenverrechnungssatz'!$B$70</f>
        <v>0</v>
      </c>
      <c r="M40" s="44">
        <f>IF(I40='2.1 Leistungsrichtwerte'!$A$6,'2.1 Leistungsrichtwerte'!$E$6,IF('3.1 Raumbuch Schule Bossental'!I40='2.1 Leistungsrichtwerte'!$A$7,'2.1 Leistungsrichtwerte'!$E$7,IF('3.1 Raumbuch Schule Bossental'!I40='2.1 Leistungsrichtwerte'!$A$8,'2.1 Leistungsrichtwerte'!$E$8,IF('3.1 Raumbuch Schule Bossental'!I40='2.1 Leistungsrichtwerte'!$A$9,'2.1 Leistungsrichtwerte'!$E$9,IF('3.1 Raumbuch Schule Bossental'!I40='2.1 Leistungsrichtwerte'!$A$10,'2.1 Leistungsrichtwerte'!$E$10,IF('3.1 Raumbuch Schule Bossental'!I40='2.1 Leistungsrichtwerte'!$A$11,'2.1 Leistungsrichtwerte'!$E$11,IF('3.1 Raumbuch Schule Bossental'!I40='2.1 Leistungsrichtwerte'!$A$12,'2.1 Leistungsrichtwerte'!$E$12,IF('3.1 Raumbuch Schule Bossental'!I40='2.1 Leistungsrichtwerte'!$A$13,'2.1 Leistungsrichtwerte'!$E$13,IF('3.1 Raumbuch Schule Bossental'!I40='2.1 Leistungsrichtwerte'!$A$14,'2.1 Leistungsrichtwerte'!$E$14,IF('3.1 Raumbuch Schule Bossental'!I40='2.1 Leistungsrichtwerte'!$A$15,'2.1 Leistungsrichtwerte'!$E$15,IF('3.1 Raumbuch Schule Bossental'!I40='2.1 Leistungsrichtwerte'!$A$16,'2.1 Leistungsrichtwerte'!$E$16,IF('3.1 Raumbuch Schule Bossental'!I40='2.1 Leistungsrichtwerte'!$A$17,'2.1 Leistungsrichtwerte'!$E$17,IF('3.1 Raumbuch Schule Bossental'!I40='2.1 Leistungsrichtwerte'!$A$18,'2.1 Leistungsrichtwerte'!$E$18,IF(I40='2.1 Leistungsrichtwerte'!$A$19,'2.1 Leistungsrichtwerte'!$E$19,0))))))))))))))</f>
        <v>0</v>
      </c>
      <c r="N40" s="45">
        <f t="shared" si="1"/>
        <v>8639.19</v>
      </c>
      <c r="O40" s="46" t="e">
        <f t="shared" si="2"/>
        <v>#DIV/0!</v>
      </c>
      <c r="P40" s="46" t="e">
        <f t="shared" si="3"/>
        <v>#DIV/0!</v>
      </c>
      <c r="Q40" s="49"/>
      <c r="R40" s="48" t="s">
        <v>202</v>
      </c>
      <c r="S40" s="67"/>
      <c r="T40" s="67"/>
      <c r="U40" s="67"/>
      <c r="V40" s="67"/>
      <c r="W40" s="67"/>
      <c r="X40" s="67"/>
      <c r="Y40" s="67"/>
      <c r="Z40" s="67"/>
      <c r="AA40" s="67"/>
      <c r="AB40" s="67"/>
      <c r="AC40" s="67"/>
      <c r="AD40" s="67"/>
      <c r="AE40" s="67"/>
      <c r="AF40" s="67"/>
      <c r="AG40" s="67"/>
      <c r="AH40" s="67"/>
    </row>
    <row r="41" spans="1:34" s="68" customFormat="1" ht="17.100000000000001" customHeight="1" x14ac:dyDescent="0.25">
      <c r="A41" s="139">
        <v>25</v>
      </c>
      <c r="B41" s="134" t="s">
        <v>275</v>
      </c>
      <c r="C41" s="132" t="s">
        <v>207</v>
      </c>
      <c r="D41" s="140" t="s">
        <v>284</v>
      </c>
      <c r="E41" s="140" t="s">
        <v>265</v>
      </c>
      <c r="F41" s="141">
        <v>59.65</v>
      </c>
      <c r="G41" s="140" t="s">
        <v>206</v>
      </c>
      <c r="H41" s="142" t="s">
        <v>199</v>
      </c>
      <c r="I41" s="143">
        <v>9</v>
      </c>
      <c r="J41" s="144">
        <v>15.75</v>
      </c>
      <c r="K41" s="43">
        <f t="shared" si="0"/>
        <v>939.48749999999995</v>
      </c>
      <c r="L41" s="328">
        <f>'1.2 Stundenverrechnungssatz'!$B$70</f>
        <v>0</v>
      </c>
      <c r="M41" s="44">
        <f>IF(I41='2.1 Leistungsrichtwerte'!$A$6,'2.1 Leistungsrichtwerte'!$E$6,IF('3.1 Raumbuch Schule Bossental'!I41='2.1 Leistungsrichtwerte'!$A$7,'2.1 Leistungsrichtwerte'!$E$7,IF('3.1 Raumbuch Schule Bossental'!I41='2.1 Leistungsrichtwerte'!$A$8,'2.1 Leistungsrichtwerte'!$E$8,IF('3.1 Raumbuch Schule Bossental'!I41='2.1 Leistungsrichtwerte'!$A$9,'2.1 Leistungsrichtwerte'!$E$9,IF('3.1 Raumbuch Schule Bossental'!I41='2.1 Leistungsrichtwerte'!$A$10,'2.1 Leistungsrichtwerte'!$E$10,IF('3.1 Raumbuch Schule Bossental'!I41='2.1 Leistungsrichtwerte'!$A$11,'2.1 Leistungsrichtwerte'!$E$11,IF('3.1 Raumbuch Schule Bossental'!I41='2.1 Leistungsrichtwerte'!$A$12,'2.1 Leistungsrichtwerte'!$E$12,IF('3.1 Raumbuch Schule Bossental'!I41='2.1 Leistungsrichtwerte'!$A$13,'2.1 Leistungsrichtwerte'!$E$13,IF('3.1 Raumbuch Schule Bossental'!I41='2.1 Leistungsrichtwerte'!$A$14,'2.1 Leistungsrichtwerte'!$E$14,IF('3.1 Raumbuch Schule Bossental'!I41='2.1 Leistungsrichtwerte'!$A$15,'2.1 Leistungsrichtwerte'!$E$15,IF('3.1 Raumbuch Schule Bossental'!I41='2.1 Leistungsrichtwerte'!$A$16,'2.1 Leistungsrichtwerte'!$E$16,IF('3.1 Raumbuch Schule Bossental'!I41='2.1 Leistungsrichtwerte'!$A$17,'2.1 Leistungsrichtwerte'!$E$17,IF('3.1 Raumbuch Schule Bossental'!I41='2.1 Leistungsrichtwerte'!$A$18,'2.1 Leistungsrichtwerte'!$E$18,IF(I41='2.1 Leistungsrichtwerte'!$A$19,'2.1 Leistungsrichtwerte'!$E$19,0))))))))))))))</f>
        <v>0</v>
      </c>
      <c r="N41" s="45">
        <f t="shared" si="1"/>
        <v>11273.849999999999</v>
      </c>
      <c r="O41" s="46" t="e">
        <f t="shared" si="2"/>
        <v>#DIV/0!</v>
      </c>
      <c r="P41" s="46" t="e">
        <f t="shared" si="3"/>
        <v>#DIV/0!</v>
      </c>
      <c r="Q41" s="49"/>
      <c r="R41" s="48" t="s">
        <v>202</v>
      </c>
      <c r="S41" s="67"/>
      <c r="T41" s="67"/>
      <c r="U41" s="67"/>
      <c r="V41" s="67"/>
      <c r="W41" s="67"/>
      <c r="X41" s="67"/>
      <c r="Y41" s="67"/>
      <c r="Z41" s="67"/>
      <c r="AA41" s="67"/>
      <c r="AB41" s="67"/>
      <c r="AC41" s="67"/>
      <c r="AD41" s="67"/>
      <c r="AE41" s="67"/>
      <c r="AF41" s="67"/>
      <c r="AG41" s="67"/>
      <c r="AH41" s="67"/>
    </row>
    <row r="42" spans="1:34" s="68" customFormat="1" ht="17.100000000000001" customHeight="1" x14ac:dyDescent="0.25">
      <c r="A42" s="139">
        <v>26</v>
      </c>
      <c r="B42" s="134" t="s">
        <v>275</v>
      </c>
      <c r="C42" s="132" t="s">
        <v>207</v>
      </c>
      <c r="D42" s="140" t="s">
        <v>285</v>
      </c>
      <c r="E42" s="140" t="s">
        <v>265</v>
      </c>
      <c r="F42" s="141">
        <v>62.88</v>
      </c>
      <c r="G42" s="140" t="s">
        <v>206</v>
      </c>
      <c r="H42" s="142" t="s">
        <v>199</v>
      </c>
      <c r="I42" s="143">
        <v>9</v>
      </c>
      <c r="J42" s="144">
        <v>15.75</v>
      </c>
      <c r="K42" s="43">
        <f t="shared" si="0"/>
        <v>990.36</v>
      </c>
      <c r="L42" s="328">
        <f>'1.2 Stundenverrechnungssatz'!$B$70</f>
        <v>0</v>
      </c>
      <c r="M42" s="44">
        <f>IF(I42='2.1 Leistungsrichtwerte'!$A$6,'2.1 Leistungsrichtwerte'!$E$6,IF('3.1 Raumbuch Schule Bossental'!I42='2.1 Leistungsrichtwerte'!$A$7,'2.1 Leistungsrichtwerte'!$E$7,IF('3.1 Raumbuch Schule Bossental'!I42='2.1 Leistungsrichtwerte'!$A$8,'2.1 Leistungsrichtwerte'!$E$8,IF('3.1 Raumbuch Schule Bossental'!I42='2.1 Leistungsrichtwerte'!$A$9,'2.1 Leistungsrichtwerte'!$E$9,IF('3.1 Raumbuch Schule Bossental'!I42='2.1 Leistungsrichtwerte'!$A$10,'2.1 Leistungsrichtwerte'!$E$10,IF('3.1 Raumbuch Schule Bossental'!I42='2.1 Leistungsrichtwerte'!$A$11,'2.1 Leistungsrichtwerte'!$E$11,IF('3.1 Raumbuch Schule Bossental'!I42='2.1 Leistungsrichtwerte'!$A$12,'2.1 Leistungsrichtwerte'!$E$12,IF('3.1 Raumbuch Schule Bossental'!I42='2.1 Leistungsrichtwerte'!$A$13,'2.1 Leistungsrichtwerte'!$E$13,IF('3.1 Raumbuch Schule Bossental'!I42='2.1 Leistungsrichtwerte'!$A$14,'2.1 Leistungsrichtwerte'!$E$14,IF('3.1 Raumbuch Schule Bossental'!I42='2.1 Leistungsrichtwerte'!$A$15,'2.1 Leistungsrichtwerte'!$E$15,IF('3.1 Raumbuch Schule Bossental'!I42='2.1 Leistungsrichtwerte'!$A$16,'2.1 Leistungsrichtwerte'!$E$16,IF('3.1 Raumbuch Schule Bossental'!I42='2.1 Leistungsrichtwerte'!$A$17,'2.1 Leistungsrichtwerte'!$E$17,IF('3.1 Raumbuch Schule Bossental'!I42='2.1 Leistungsrichtwerte'!$A$18,'2.1 Leistungsrichtwerte'!$E$18,IF(I42='2.1 Leistungsrichtwerte'!$A$19,'2.1 Leistungsrichtwerte'!$E$19,0))))))))))))))</f>
        <v>0</v>
      </c>
      <c r="N42" s="45">
        <f t="shared" si="1"/>
        <v>11884.32</v>
      </c>
      <c r="O42" s="46" t="e">
        <f t="shared" si="2"/>
        <v>#DIV/0!</v>
      </c>
      <c r="P42" s="46" t="e">
        <f t="shared" si="3"/>
        <v>#DIV/0!</v>
      </c>
      <c r="Q42" s="49"/>
      <c r="R42" s="48" t="s">
        <v>202</v>
      </c>
      <c r="S42" s="67"/>
      <c r="T42" s="67"/>
      <c r="U42" s="67"/>
      <c r="V42" s="67"/>
      <c r="W42" s="67"/>
      <c r="X42" s="67"/>
      <c r="Y42" s="67"/>
      <c r="Z42" s="67"/>
      <c r="AA42" s="67"/>
      <c r="AB42" s="67"/>
      <c r="AC42" s="67"/>
      <c r="AD42" s="67"/>
      <c r="AE42" s="67"/>
      <c r="AF42" s="67"/>
      <c r="AG42" s="67"/>
      <c r="AH42" s="67"/>
    </row>
    <row r="43" spans="1:34" s="68" customFormat="1" ht="17.100000000000001" customHeight="1" x14ac:dyDescent="0.25">
      <c r="A43" s="139">
        <v>27</v>
      </c>
      <c r="B43" s="134" t="s">
        <v>275</v>
      </c>
      <c r="C43" s="132" t="s">
        <v>207</v>
      </c>
      <c r="D43" s="140" t="s">
        <v>286</v>
      </c>
      <c r="E43" s="140" t="s">
        <v>272</v>
      </c>
      <c r="F43" s="141">
        <v>33.880000000000003</v>
      </c>
      <c r="G43" s="140" t="s">
        <v>210</v>
      </c>
      <c r="H43" s="142" t="s">
        <v>199</v>
      </c>
      <c r="I43" s="143" t="s">
        <v>34</v>
      </c>
      <c r="J43" s="144">
        <v>15.75</v>
      </c>
      <c r="K43" s="51">
        <f t="shared" si="0"/>
        <v>533.61</v>
      </c>
      <c r="L43" s="328">
        <f>'1.2 Stundenverrechnungssatz'!$B$70</f>
        <v>0</v>
      </c>
      <c r="M43" s="52">
        <f>IF(I43='2.1 Leistungsrichtwerte'!$A$6,'2.1 Leistungsrichtwerte'!$E$6,IF('3.1 Raumbuch Schule Bossental'!I43='2.1 Leistungsrichtwerte'!$A$7,'2.1 Leistungsrichtwerte'!$E$7,IF('3.1 Raumbuch Schule Bossental'!I43='2.1 Leistungsrichtwerte'!$A$8,'2.1 Leistungsrichtwerte'!$E$8,IF('3.1 Raumbuch Schule Bossental'!I43='2.1 Leistungsrichtwerte'!$A$9,'2.1 Leistungsrichtwerte'!$E$9,IF('3.1 Raumbuch Schule Bossental'!I43='2.1 Leistungsrichtwerte'!$A$10,'2.1 Leistungsrichtwerte'!$E$10,IF('3.1 Raumbuch Schule Bossental'!I43='2.1 Leistungsrichtwerte'!$A$11,'2.1 Leistungsrichtwerte'!$E$11,IF('3.1 Raumbuch Schule Bossental'!I43='2.1 Leistungsrichtwerte'!$A$12,'2.1 Leistungsrichtwerte'!$E$12,IF('3.1 Raumbuch Schule Bossental'!I43='2.1 Leistungsrichtwerte'!$A$13,'2.1 Leistungsrichtwerte'!$E$13,IF('3.1 Raumbuch Schule Bossental'!I43='2.1 Leistungsrichtwerte'!$A$14,'2.1 Leistungsrichtwerte'!$E$14,IF('3.1 Raumbuch Schule Bossental'!I43='2.1 Leistungsrichtwerte'!$A$15,'2.1 Leistungsrichtwerte'!$E$15,IF('3.1 Raumbuch Schule Bossental'!I43='2.1 Leistungsrichtwerte'!$A$16,'2.1 Leistungsrichtwerte'!$E$16,IF('3.1 Raumbuch Schule Bossental'!I43='2.1 Leistungsrichtwerte'!$A$17,'2.1 Leistungsrichtwerte'!$E$17,IF('3.1 Raumbuch Schule Bossental'!I43='2.1 Leistungsrichtwerte'!$A$18,'2.1 Leistungsrichtwerte'!$E$18,IF(I43='2.1 Leistungsrichtwerte'!$A$19,'2.1 Leistungsrichtwerte'!$E$19,0))))))))))))))</f>
        <v>0</v>
      </c>
      <c r="N43" s="45">
        <f t="shared" si="1"/>
        <v>6403.32</v>
      </c>
      <c r="O43" s="46" t="e">
        <f t="shared" si="2"/>
        <v>#DIV/0!</v>
      </c>
      <c r="P43" s="46" t="e">
        <f t="shared" si="3"/>
        <v>#DIV/0!</v>
      </c>
      <c r="Q43" s="49"/>
      <c r="R43" s="48" t="s">
        <v>202</v>
      </c>
      <c r="S43" s="67"/>
      <c r="T43" s="67"/>
      <c r="U43" s="67"/>
      <c r="V43" s="67"/>
      <c r="W43" s="67"/>
      <c r="X43" s="67"/>
      <c r="Y43" s="67"/>
      <c r="Z43" s="67"/>
      <c r="AA43" s="67"/>
      <c r="AB43" s="67"/>
      <c r="AC43" s="67"/>
      <c r="AD43" s="67"/>
      <c r="AE43" s="67"/>
      <c r="AF43" s="67"/>
      <c r="AG43" s="67"/>
      <c r="AH43" s="67"/>
    </row>
    <row r="44" spans="1:34" s="68" customFormat="1" ht="17.100000000000001" customHeight="1" x14ac:dyDescent="0.25">
      <c r="A44" s="139">
        <v>28</v>
      </c>
      <c r="B44" s="134" t="s">
        <v>275</v>
      </c>
      <c r="C44" s="132" t="s">
        <v>268</v>
      </c>
      <c r="D44" s="140" t="s">
        <v>287</v>
      </c>
      <c r="E44" s="140" t="s">
        <v>265</v>
      </c>
      <c r="F44" s="141">
        <v>59.65</v>
      </c>
      <c r="G44" s="140" t="s">
        <v>206</v>
      </c>
      <c r="H44" s="142" t="s">
        <v>199</v>
      </c>
      <c r="I44" s="143">
        <v>9</v>
      </c>
      <c r="J44" s="144">
        <v>15.75</v>
      </c>
      <c r="K44" s="51">
        <f>J44*F44</f>
        <v>939.48749999999995</v>
      </c>
      <c r="L44" s="328">
        <f>'1.2 Stundenverrechnungssatz'!$B$70</f>
        <v>0</v>
      </c>
      <c r="M44" s="52">
        <f>IF(I44='2.1 Leistungsrichtwerte'!$A$6,'2.1 Leistungsrichtwerte'!$E$6,IF('3.1 Raumbuch Schule Bossental'!I44='2.1 Leistungsrichtwerte'!$A$7,'2.1 Leistungsrichtwerte'!$E$7,IF('3.1 Raumbuch Schule Bossental'!I44='2.1 Leistungsrichtwerte'!$A$8,'2.1 Leistungsrichtwerte'!$E$8,IF('3.1 Raumbuch Schule Bossental'!I44='2.1 Leistungsrichtwerte'!$A$9,'2.1 Leistungsrichtwerte'!$E$9,IF('3.1 Raumbuch Schule Bossental'!I44='2.1 Leistungsrichtwerte'!$A$10,'2.1 Leistungsrichtwerte'!$E$10,IF('3.1 Raumbuch Schule Bossental'!I44='2.1 Leistungsrichtwerte'!$A$11,'2.1 Leistungsrichtwerte'!$E$11,IF('3.1 Raumbuch Schule Bossental'!I44='2.1 Leistungsrichtwerte'!$A$12,'2.1 Leistungsrichtwerte'!$E$12,IF('3.1 Raumbuch Schule Bossental'!I44='2.1 Leistungsrichtwerte'!$A$13,'2.1 Leistungsrichtwerte'!$E$13,IF('3.1 Raumbuch Schule Bossental'!I44='2.1 Leistungsrichtwerte'!$A$14,'2.1 Leistungsrichtwerte'!$E$14,IF('3.1 Raumbuch Schule Bossental'!I44='2.1 Leistungsrichtwerte'!$A$15,'2.1 Leistungsrichtwerte'!$E$15,IF('3.1 Raumbuch Schule Bossental'!I44='2.1 Leistungsrichtwerte'!$A$16,'2.1 Leistungsrichtwerte'!$E$16,IF('3.1 Raumbuch Schule Bossental'!I44='2.1 Leistungsrichtwerte'!$A$17,'2.1 Leistungsrichtwerte'!$E$17,IF('3.1 Raumbuch Schule Bossental'!I44='2.1 Leistungsrichtwerte'!$A$18,'2.1 Leistungsrichtwerte'!$E$18,IF(I44='2.1 Leistungsrichtwerte'!$A$19,'2.1 Leistungsrichtwerte'!$E$19,0))))))))))))))</f>
        <v>0</v>
      </c>
      <c r="N44" s="45">
        <f>K44*12</f>
        <v>11273.849999999999</v>
      </c>
      <c r="O44" s="46" t="e">
        <f>N44/M44</f>
        <v>#DIV/0!</v>
      </c>
      <c r="P44" s="46" t="e">
        <f>O44*L44</f>
        <v>#DIV/0!</v>
      </c>
      <c r="Q44" s="49"/>
      <c r="R44" s="48" t="s">
        <v>202</v>
      </c>
      <c r="S44" s="67"/>
      <c r="T44" s="67"/>
      <c r="U44" s="67"/>
      <c r="V44" s="67"/>
      <c r="W44" s="67"/>
      <c r="X44" s="67"/>
      <c r="Y44" s="67"/>
      <c r="Z44" s="67"/>
      <c r="AA44" s="67"/>
      <c r="AB44" s="67"/>
      <c r="AC44" s="67"/>
      <c r="AD44" s="67"/>
      <c r="AE44" s="67"/>
      <c r="AF44" s="67"/>
      <c r="AG44" s="67"/>
      <c r="AH44" s="67"/>
    </row>
    <row r="45" spans="1:34" s="68" customFormat="1" ht="17.100000000000001" customHeight="1" x14ac:dyDescent="0.25">
      <c r="A45" s="139">
        <v>29</v>
      </c>
      <c r="B45" s="134" t="s">
        <v>275</v>
      </c>
      <c r="C45" s="132" t="s">
        <v>268</v>
      </c>
      <c r="D45" s="140" t="s">
        <v>288</v>
      </c>
      <c r="E45" s="140" t="s">
        <v>265</v>
      </c>
      <c r="F45" s="141">
        <v>62.88</v>
      </c>
      <c r="G45" s="140" t="s">
        <v>206</v>
      </c>
      <c r="H45" s="142" t="s">
        <v>199</v>
      </c>
      <c r="I45" s="143">
        <v>9</v>
      </c>
      <c r="J45" s="144">
        <v>15.75</v>
      </c>
      <c r="K45" s="51">
        <f t="shared" si="0"/>
        <v>990.36</v>
      </c>
      <c r="L45" s="328">
        <f>'1.2 Stundenverrechnungssatz'!$B$70</f>
        <v>0</v>
      </c>
      <c r="M45" s="52">
        <f>IF(I45='2.1 Leistungsrichtwerte'!$A$6,'2.1 Leistungsrichtwerte'!$E$6,IF('3.1 Raumbuch Schule Bossental'!I45='2.1 Leistungsrichtwerte'!$A$7,'2.1 Leistungsrichtwerte'!$E$7,IF('3.1 Raumbuch Schule Bossental'!I45='2.1 Leistungsrichtwerte'!$A$8,'2.1 Leistungsrichtwerte'!$E$8,IF('3.1 Raumbuch Schule Bossental'!I45='2.1 Leistungsrichtwerte'!$A$9,'2.1 Leistungsrichtwerte'!$E$9,IF('3.1 Raumbuch Schule Bossental'!I45='2.1 Leistungsrichtwerte'!$A$10,'2.1 Leistungsrichtwerte'!$E$10,IF('3.1 Raumbuch Schule Bossental'!I45='2.1 Leistungsrichtwerte'!$A$11,'2.1 Leistungsrichtwerte'!$E$11,IF('3.1 Raumbuch Schule Bossental'!I45='2.1 Leistungsrichtwerte'!$A$12,'2.1 Leistungsrichtwerte'!$E$12,IF('3.1 Raumbuch Schule Bossental'!I45='2.1 Leistungsrichtwerte'!$A$13,'2.1 Leistungsrichtwerte'!$E$13,IF('3.1 Raumbuch Schule Bossental'!I45='2.1 Leistungsrichtwerte'!$A$14,'2.1 Leistungsrichtwerte'!$E$14,IF('3.1 Raumbuch Schule Bossental'!I45='2.1 Leistungsrichtwerte'!$A$15,'2.1 Leistungsrichtwerte'!$E$15,IF('3.1 Raumbuch Schule Bossental'!I45='2.1 Leistungsrichtwerte'!$A$16,'2.1 Leistungsrichtwerte'!$E$16,IF('3.1 Raumbuch Schule Bossental'!I45='2.1 Leistungsrichtwerte'!$A$17,'2.1 Leistungsrichtwerte'!$E$17,IF('3.1 Raumbuch Schule Bossental'!I45='2.1 Leistungsrichtwerte'!$A$18,'2.1 Leistungsrichtwerte'!$E$18,IF(I45='2.1 Leistungsrichtwerte'!$A$19,'2.1 Leistungsrichtwerte'!$E$19,0))))))))))))))</f>
        <v>0</v>
      </c>
      <c r="N45" s="45">
        <f t="shared" si="1"/>
        <v>11884.32</v>
      </c>
      <c r="O45" s="46" t="e">
        <f t="shared" si="2"/>
        <v>#DIV/0!</v>
      </c>
      <c r="P45" s="46" t="e">
        <f t="shared" si="3"/>
        <v>#DIV/0!</v>
      </c>
      <c r="Q45" s="49"/>
      <c r="R45" s="48" t="s">
        <v>202</v>
      </c>
      <c r="S45" s="67"/>
      <c r="T45" s="67"/>
      <c r="U45" s="67"/>
      <c r="V45" s="67"/>
      <c r="W45" s="67"/>
      <c r="X45" s="67"/>
      <c r="Y45" s="67"/>
      <c r="Z45" s="67"/>
      <c r="AA45" s="67"/>
      <c r="AB45" s="67"/>
      <c r="AC45" s="67"/>
      <c r="AD45" s="67"/>
      <c r="AE45" s="67"/>
      <c r="AF45" s="67"/>
      <c r="AG45" s="67"/>
      <c r="AH45" s="67"/>
    </row>
    <row r="46" spans="1:34" s="68" customFormat="1" ht="17.100000000000001" customHeight="1" x14ac:dyDescent="0.25">
      <c r="A46" s="139">
        <v>30</v>
      </c>
      <c r="B46" s="134" t="s">
        <v>275</v>
      </c>
      <c r="C46" s="132" t="s">
        <v>268</v>
      </c>
      <c r="D46" s="140" t="s">
        <v>289</v>
      </c>
      <c r="E46" s="140" t="s">
        <v>272</v>
      </c>
      <c r="F46" s="141">
        <v>34.22</v>
      </c>
      <c r="G46" s="140" t="s">
        <v>210</v>
      </c>
      <c r="H46" s="142" t="s">
        <v>199</v>
      </c>
      <c r="I46" s="143" t="s">
        <v>34</v>
      </c>
      <c r="J46" s="144">
        <v>15.75</v>
      </c>
      <c r="K46" s="51">
        <f>J46*F46</f>
        <v>538.96500000000003</v>
      </c>
      <c r="L46" s="328">
        <f>'1.2 Stundenverrechnungssatz'!$B$70</f>
        <v>0</v>
      </c>
      <c r="M46" s="52">
        <f>IF(I46='2.1 Leistungsrichtwerte'!$A$6,'2.1 Leistungsrichtwerte'!$E$6,IF('3.1 Raumbuch Schule Bossental'!I46='2.1 Leistungsrichtwerte'!$A$7,'2.1 Leistungsrichtwerte'!$E$7,IF('3.1 Raumbuch Schule Bossental'!I46='2.1 Leistungsrichtwerte'!$A$8,'2.1 Leistungsrichtwerte'!$E$8,IF('3.1 Raumbuch Schule Bossental'!I46='2.1 Leistungsrichtwerte'!$A$9,'2.1 Leistungsrichtwerte'!$E$9,IF('3.1 Raumbuch Schule Bossental'!I46='2.1 Leistungsrichtwerte'!$A$10,'2.1 Leistungsrichtwerte'!$E$10,IF('3.1 Raumbuch Schule Bossental'!I46='2.1 Leistungsrichtwerte'!$A$11,'2.1 Leistungsrichtwerte'!$E$11,IF('3.1 Raumbuch Schule Bossental'!I46='2.1 Leistungsrichtwerte'!$A$12,'2.1 Leistungsrichtwerte'!$E$12,IF('3.1 Raumbuch Schule Bossental'!I46='2.1 Leistungsrichtwerte'!$A$13,'2.1 Leistungsrichtwerte'!$E$13,IF('3.1 Raumbuch Schule Bossental'!I46='2.1 Leistungsrichtwerte'!$A$14,'2.1 Leistungsrichtwerte'!$E$14,IF('3.1 Raumbuch Schule Bossental'!I46='2.1 Leistungsrichtwerte'!$A$15,'2.1 Leistungsrichtwerte'!$E$15,IF('3.1 Raumbuch Schule Bossental'!I46='2.1 Leistungsrichtwerte'!$A$16,'2.1 Leistungsrichtwerte'!$E$16,IF('3.1 Raumbuch Schule Bossental'!I46='2.1 Leistungsrichtwerte'!$A$17,'2.1 Leistungsrichtwerte'!$E$17,IF('3.1 Raumbuch Schule Bossental'!I46='2.1 Leistungsrichtwerte'!$A$18,'2.1 Leistungsrichtwerte'!$E$18,IF(I46='2.1 Leistungsrichtwerte'!$A$19,'2.1 Leistungsrichtwerte'!$E$19,0))))))))))))))</f>
        <v>0</v>
      </c>
      <c r="N46" s="45">
        <f>K46*12</f>
        <v>6467.58</v>
      </c>
      <c r="O46" s="46" t="e">
        <f>N46/M46</f>
        <v>#DIV/0!</v>
      </c>
      <c r="P46" s="46" t="e">
        <f>O46*L46</f>
        <v>#DIV/0!</v>
      </c>
      <c r="Q46" s="49"/>
      <c r="R46" s="48" t="s">
        <v>202</v>
      </c>
      <c r="S46" s="67"/>
      <c r="T46" s="67"/>
      <c r="U46" s="67"/>
      <c r="V46" s="67"/>
      <c r="W46" s="67"/>
      <c r="X46" s="67"/>
      <c r="Y46" s="67"/>
      <c r="Z46" s="67"/>
      <c r="AA46" s="67"/>
      <c r="AB46" s="67"/>
      <c r="AC46" s="67"/>
      <c r="AD46" s="67"/>
      <c r="AE46" s="67"/>
      <c r="AF46" s="67"/>
      <c r="AG46" s="67"/>
      <c r="AH46" s="67"/>
    </row>
    <row r="47" spans="1:34" s="68" customFormat="1" ht="17.100000000000001" customHeight="1" x14ac:dyDescent="0.25">
      <c r="A47" s="139">
        <v>31</v>
      </c>
      <c r="B47" s="134" t="s">
        <v>290</v>
      </c>
      <c r="C47" s="132" t="s">
        <v>198</v>
      </c>
      <c r="D47" s="140" t="s">
        <v>291</v>
      </c>
      <c r="E47" s="140" t="s">
        <v>292</v>
      </c>
      <c r="F47" s="141">
        <v>65.98</v>
      </c>
      <c r="G47" s="140" t="s">
        <v>206</v>
      </c>
      <c r="H47" s="142" t="s">
        <v>199</v>
      </c>
      <c r="I47" s="143">
        <v>5</v>
      </c>
      <c r="J47" s="144">
        <v>15.75</v>
      </c>
      <c r="K47" s="51">
        <f t="shared" si="0"/>
        <v>1039.1850000000002</v>
      </c>
      <c r="L47" s="328">
        <f>'1.2 Stundenverrechnungssatz'!$B$70</f>
        <v>0</v>
      </c>
      <c r="M47" s="52">
        <f>IF(I47='2.1 Leistungsrichtwerte'!$A$6,'2.1 Leistungsrichtwerte'!$E$6,IF('3.1 Raumbuch Schule Bossental'!I47='2.1 Leistungsrichtwerte'!$A$7,'2.1 Leistungsrichtwerte'!$E$7,IF('3.1 Raumbuch Schule Bossental'!I47='2.1 Leistungsrichtwerte'!$A$8,'2.1 Leistungsrichtwerte'!$E$8,IF('3.1 Raumbuch Schule Bossental'!I47='2.1 Leistungsrichtwerte'!$A$9,'2.1 Leistungsrichtwerte'!$E$9,IF('3.1 Raumbuch Schule Bossental'!I47='2.1 Leistungsrichtwerte'!$A$10,'2.1 Leistungsrichtwerte'!$E$10,IF('3.1 Raumbuch Schule Bossental'!I47='2.1 Leistungsrichtwerte'!$A$11,'2.1 Leistungsrichtwerte'!$E$11,IF('3.1 Raumbuch Schule Bossental'!I47='2.1 Leistungsrichtwerte'!$A$12,'2.1 Leistungsrichtwerte'!$E$12,IF('3.1 Raumbuch Schule Bossental'!I47='2.1 Leistungsrichtwerte'!$A$13,'2.1 Leistungsrichtwerte'!$E$13,IF('3.1 Raumbuch Schule Bossental'!I47='2.1 Leistungsrichtwerte'!$A$14,'2.1 Leistungsrichtwerte'!$E$14,IF('3.1 Raumbuch Schule Bossental'!I47='2.1 Leistungsrichtwerte'!$A$15,'2.1 Leistungsrichtwerte'!$E$15,IF('3.1 Raumbuch Schule Bossental'!I47='2.1 Leistungsrichtwerte'!$A$16,'2.1 Leistungsrichtwerte'!$E$16,IF('3.1 Raumbuch Schule Bossental'!I47='2.1 Leistungsrichtwerte'!$A$17,'2.1 Leistungsrichtwerte'!$E$17,IF('3.1 Raumbuch Schule Bossental'!I47='2.1 Leistungsrichtwerte'!$A$18,'2.1 Leistungsrichtwerte'!$E$18,IF(I47='2.1 Leistungsrichtwerte'!$A$19,'2.1 Leistungsrichtwerte'!$E$19,0))))))))))))))</f>
        <v>0</v>
      </c>
      <c r="N47" s="45">
        <f t="shared" si="1"/>
        <v>12470.220000000001</v>
      </c>
      <c r="O47" s="46" t="e">
        <f t="shared" si="2"/>
        <v>#DIV/0!</v>
      </c>
      <c r="P47" s="46" t="e">
        <f t="shared" si="3"/>
        <v>#DIV/0!</v>
      </c>
      <c r="Q47" s="49"/>
      <c r="R47" s="48" t="s">
        <v>202</v>
      </c>
      <c r="S47" s="67"/>
      <c r="T47" s="67"/>
      <c r="U47" s="67"/>
      <c r="V47" s="67"/>
      <c r="W47" s="67"/>
      <c r="X47" s="67"/>
      <c r="Y47" s="67"/>
      <c r="Z47" s="67"/>
      <c r="AA47" s="67"/>
      <c r="AB47" s="67"/>
      <c r="AC47" s="67"/>
      <c r="AD47" s="67"/>
      <c r="AE47" s="67"/>
      <c r="AF47" s="67"/>
      <c r="AG47" s="67"/>
      <c r="AH47" s="67"/>
    </row>
    <row r="48" spans="1:34" s="68" customFormat="1" ht="17.100000000000001" customHeight="1" x14ac:dyDescent="0.25">
      <c r="A48" s="139">
        <v>32</v>
      </c>
      <c r="B48" s="134" t="s">
        <v>290</v>
      </c>
      <c r="C48" s="132" t="s">
        <v>198</v>
      </c>
      <c r="D48" s="140" t="s">
        <v>293</v>
      </c>
      <c r="E48" s="140" t="s">
        <v>294</v>
      </c>
      <c r="F48" s="141">
        <v>15.09</v>
      </c>
      <c r="G48" s="140" t="s">
        <v>295</v>
      </c>
      <c r="H48" s="142" t="s">
        <v>200</v>
      </c>
      <c r="I48" s="143">
        <v>2</v>
      </c>
      <c r="J48" s="144">
        <v>3.17</v>
      </c>
      <c r="K48" s="51">
        <f t="shared" si="0"/>
        <v>47.835299999999997</v>
      </c>
      <c r="L48" s="328">
        <f>'1.2 Stundenverrechnungssatz'!$B$70</f>
        <v>0</v>
      </c>
      <c r="M48" s="52">
        <f>IF(I48='2.1 Leistungsrichtwerte'!$A$6,'2.1 Leistungsrichtwerte'!$E$6,IF('3.1 Raumbuch Schule Bossental'!I48='2.1 Leistungsrichtwerte'!$A$7,'2.1 Leistungsrichtwerte'!$E$7,IF('3.1 Raumbuch Schule Bossental'!I48='2.1 Leistungsrichtwerte'!$A$8,'2.1 Leistungsrichtwerte'!$E$8,IF('3.1 Raumbuch Schule Bossental'!I48='2.1 Leistungsrichtwerte'!$A$9,'2.1 Leistungsrichtwerte'!$E$9,IF('3.1 Raumbuch Schule Bossental'!I48='2.1 Leistungsrichtwerte'!$A$10,'2.1 Leistungsrichtwerte'!$E$10,IF('3.1 Raumbuch Schule Bossental'!I48='2.1 Leistungsrichtwerte'!$A$11,'2.1 Leistungsrichtwerte'!$E$11,IF('3.1 Raumbuch Schule Bossental'!I48='2.1 Leistungsrichtwerte'!$A$12,'2.1 Leistungsrichtwerte'!$E$12,IF('3.1 Raumbuch Schule Bossental'!I48='2.1 Leistungsrichtwerte'!$A$13,'2.1 Leistungsrichtwerte'!$E$13,IF('3.1 Raumbuch Schule Bossental'!I48='2.1 Leistungsrichtwerte'!$A$14,'2.1 Leistungsrichtwerte'!$E$14,IF('3.1 Raumbuch Schule Bossental'!I48='2.1 Leistungsrichtwerte'!$A$15,'2.1 Leistungsrichtwerte'!$E$15,IF('3.1 Raumbuch Schule Bossental'!I48='2.1 Leistungsrichtwerte'!$A$16,'2.1 Leistungsrichtwerte'!$E$16,IF('3.1 Raumbuch Schule Bossental'!I48='2.1 Leistungsrichtwerte'!$A$17,'2.1 Leistungsrichtwerte'!$E$17,IF('3.1 Raumbuch Schule Bossental'!I48='2.1 Leistungsrichtwerte'!$A$18,'2.1 Leistungsrichtwerte'!$E$18,IF(I48='2.1 Leistungsrichtwerte'!$A$19,'2.1 Leistungsrichtwerte'!$E$19,0))))))))))))))</f>
        <v>0</v>
      </c>
      <c r="N48" s="45">
        <f t="shared" si="1"/>
        <v>574.02359999999999</v>
      </c>
      <c r="O48" s="46" t="e">
        <f t="shared" si="2"/>
        <v>#DIV/0!</v>
      </c>
      <c r="P48" s="46" t="e">
        <f t="shared" si="3"/>
        <v>#DIV/0!</v>
      </c>
      <c r="Q48" s="49"/>
      <c r="R48" s="48" t="s">
        <v>202</v>
      </c>
      <c r="S48" s="67"/>
      <c r="T48" s="67"/>
      <c r="U48" s="67"/>
      <c r="V48" s="67"/>
      <c r="W48" s="67"/>
      <c r="X48" s="67"/>
      <c r="Y48" s="67"/>
      <c r="Z48" s="67"/>
      <c r="AA48" s="67"/>
      <c r="AB48" s="67"/>
      <c r="AC48" s="67"/>
      <c r="AD48" s="67"/>
      <c r="AE48" s="67"/>
      <c r="AF48" s="67"/>
      <c r="AG48" s="67"/>
      <c r="AH48" s="67"/>
    </row>
    <row r="49" spans="1:34" s="68" customFormat="1" ht="17.100000000000001" customHeight="1" x14ac:dyDescent="0.25">
      <c r="A49" s="139">
        <v>33</v>
      </c>
      <c r="B49" s="134" t="s">
        <v>290</v>
      </c>
      <c r="C49" s="132" t="s">
        <v>198</v>
      </c>
      <c r="D49" s="140" t="s">
        <v>296</v>
      </c>
      <c r="E49" s="140" t="s">
        <v>237</v>
      </c>
      <c r="F49" s="141">
        <v>49.05</v>
      </c>
      <c r="G49" s="140" t="s">
        <v>206</v>
      </c>
      <c r="H49" s="142" t="s">
        <v>199</v>
      </c>
      <c r="I49" s="143">
        <v>9</v>
      </c>
      <c r="J49" s="144">
        <v>15.75</v>
      </c>
      <c r="K49" s="51">
        <f t="shared" ref="K49:K55" si="20">J49*F49</f>
        <v>772.53749999999991</v>
      </c>
      <c r="L49" s="328">
        <f>'1.2 Stundenverrechnungssatz'!$B$70</f>
        <v>0</v>
      </c>
      <c r="M49" s="52">
        <f>IF(I49='2.1 Leistungsrichtwerte'!$A$6,'2.1 Leistungsrichtwerte'!$E$6,IF('3.1 Raumbuch Schule Bossental'!I49='2.1 Leistungsrichtwerte'!$A$7,'2.1 Leistungsrichtwerte'!$E$7,IF('3.1 Raumbuch Schule Bossental'!I49='2.1 Leistungsrichtwerte'!$A$8,'2.1 Leistungsrichtwerte'!$E$8,IF('3.1 Raumbuch Schule Bossental'!I49='2.1 Leistungsrichtwerte'!$A$9,'2.1 Leistungsrichtwerte'!$E$9,IF('3.1 Raumbuch Schule Bossental'!I49='2.1 Leistungsrichtwerte'!$A$10,'2.1 Leistungsrichtwerte'!$E$10,IF('3.1 Raumbuch Schule Bossental'!I49='2.1 Leistungsrichtwerte'!$A$11,'2.1 Leistungsrichtwerte'!$E$11,IF('3.1 Raumbuch Schule Bossental'!I49='2.1 Leistungsrichtwerte'!$A$12,'2.1 Leistungsrichtwerte'!$E$12,IF('3.1 Raumbuch Schule Bossental'!I49='2.1 Leistungsrichtwerte'!$A$13,'2.1 Leistungsrichtwerte'!$E$13,IF('3.1 Raumbuch Schule Bossental'!I49='2.1 Leistungsrichtwerte'!$A$14,'2.1 Leistungsrichtwerte'!$E$14,IF('3.1 Raumbuch Schule Bossental'!I49='2.1 Leistungsrichtwerte'!$A$15,'2.1 Leistungsrichtwerte'!$E$15,IF('3.1 Raumbuch Schule Bossental'!I49='2.1 Leistungsrichtwerte'!$A$16,'2.1 Leistungsrichtwerte'!$E$16,IF('3.1 Raumbuch Schule Bossental'!I49='2.1 Leistungsrichtwerte'!$A$17,'2.1 Leistungsrichtwerte'!$E$17,IF('3.1 Raumbuch Schule Bossental'!I49='2.1 Leistungsrichtwerte'!$A$18,'2.1 Leistungsrichtwerte'!$E$18,IF(I49='2.1 Leistungsrichtwerte'!$A$19,'2.1 Leistungsrichtwerte'!$E$19,0))))))))))))))</f>
        <v>0</v>
      </c>
      <c r="N49" s="45">
        <f t="shared" ref="N49:N55" si="21">K49*12</f>
        <v>9270.4499999999989</v>
      </c>
      <c r="O49" s="46" t="e">
        <f t="shared" ref="O49:O55" si="22">N49/M49</f>
        <v>#DIV/0!</v>
      </c>
      <c r="P49" s="46" t="e">
        <f t="shared" ref="P49:P55" si="23">O49*L49</f>
        <v>#DIV/0!</v>
      </c>
      <c r="Q49" s="49"/>
      <c r="R49" s="48" t="s">
        <v>202</v>
      </c>
      <c r="S49" s="67"/>
      <c r="T49" s="67"/>
      <c r="U49" s="67"/>
      <c r="V49" s="67"/>
      <c r="W49" s="67"/>
      <c r="X49" s="67"/>
      <c r="Y49" s="67"/>
      <c r="Z49" s="67"/>
      <c r="AA49" s="67"/>
      <c r="AB49" s="67"/>
      <c r="AC49" s="67"/>
      <c r="AD49" s="67"/>
      <c r="AE49" s="67"/>
      <c r="AF49" s="67"/>
      <c r="AG49" s="67"/>
      <c r="AH49" s="67"/>
    </row>
    <row r="50" spans="1:34" s="68" customFormat="1" ht="17.100000000000001" customHeight="1" x14ac:dyDescent="0.25">
      <c r="A50" s="139">
        <v>34</v>
      </c>
      <c r="B50" s="134" t="s">
        <v>290</v>
      </c>
      <c r="C50" s="132" t="s">
        <v>198</v>
      </c>
      <c r="D50" s="140" t="s">
        <v>297</v>
      </c>
      <c r="E50" s="140" t="s">
        <v>265</v>
      </c>
      <c r="F50" s="141">
        <v>94.15</v>
      </c>
      <c r="G50" s="140" t="s">
        <v>206</v>
      </c>
      <c r="H50" s="142" t="s">
        <v>199</v>
      </c>
      <c r="I50" s="143">
        <v>9</v>
      </c>
      <c r="J50" s="144">
        <v>15.75</v>
      </c>
      <c r="K50" s="51">
        <f t="shared" si="20"/>
        <v>1482.8625000000002</v>
      </c>
      <c r="L50" s="328">
        <f>'1.2 Stundenverrechnungssatz'!$B$70</f>
        <v>0</v>
      </c>
      <c r="M50" s="52">
        <f>IF(I50='2.1 Leistungsrichtwerte'!$A$6,'2.1 Leistungsrichtwerte'!$E$6,IF('3.1 Raumbuch Schule Bossental'!I50='2.1 Leistungsrichtwerte'!$A$7,'2.1 Leistungsrichtwerte'!$E$7,IF('3.1 Raumbuch Schule Bossental'!I50='2.1 Leistungsrichtwerte'!$A$8,'2.1 Leistungsrichtwerte'!$E$8,IF('3.1 Raumbuch Schule Bossental'!I50='2.1 Leistungsrichtwerte'!$A$9,'2.1 Leistungsrichtwerte'!$E$9,IF('3.1 Raumbuch Schule Bossental'!I50='2.1 Leistungsrichtwerte'!$A$10,'2.1 Leistungsrichtwerte'!$E$10,IF('3.1 Raumbuch Schule Bossental'!I50='2.1 Leistungsrichtwerte'!$A$11,'2.1 Leistungsrichtwerte'!$E$11,IF('3.1 Raumbuch Schule Bossental'!I50='2.1 Leistungsrichtwerte'!$A$12,'2.1 Leistungsrichtwerte'!$E$12,IF('3.1 Raumbuch Schule Bossental'!I50='2.1 Leistungsrichtwerte'!$A$13,'2.1 Leistungsrichtwerte'!$E$13,IF('3.1 Raumbuch Schule Bossental'!I50='2.1 Leistungsrichtwerte'!$A$14,'2.1 Leistungsrichtwerte'!$E$14,IF('3.1 Raumbuch Schule Bossental'!I50='2.1 Leistungsrichtwerte'!$A$15,'2.1 Leistungsrichtwerte'!$E$15,IF('3.1 Raumbuch Schule Bossental'!I50='2.1 Leistungsrichtwerte'!$A$16,'2.1 Leistungsrichtwerte'!$E$16,IF('3.1 Raumbuch Schule Bossental'!I50='2.1 Leistungsrichtwerte'!$A$17,'2.1 Leistungsrichtwerte'!$E$17,IF('3.1 Raumbuch Schule Bossental'!I50='2.1 Leistungsrichtwerte'!$A$18,'2.1 Leistungsrichtwerte'!$E$18,IF(I50='2.1 Leistungsrichtwerte'!$A$19,'2.1 Leistungsrichtwerte'!$E$19,0))))))))))))))</f>
        <v>0</v>
      </c>
      <c r="N50" s="45">
        <f t="shared" si="21"/>
        <v>17794.350000000002</v>
      </c>
      <c r="O50" s="46" t="e">
        <f t="shared" si="22"/>
        <v>#DIV/0!</v>
      </c>
      <c r="P50" s="46" t="e">
        <f t="shared" si="23"/>
        <v>#DIV/0!</v>
      </c>
      <c r="Q50" s="49"/>
      <c r="R50" s="48" t="s">
        <v>202</v>
      </c>
      <c r="S50" s="67"/>
      <c r="T50" s="67"/>
      <c r="U50" s="67"/>
      <c r="V50" s="67"/>
      <c r="W50" s="67"/>
      <c r="X50" s="67"/>
      <c r="Y50" s="67"/>
      <c r="Z50" s="67"/>
      <c r="AA50" s="67"/>
      <c r="AB50" s="67"/>
      <c r="AC50" s="67"/>
      <c r="AD50" s="67"/>
      <c r="AE50" s="67"/>
      <c r="AF50" s="67"/>
      <c r="AG50" s="67"/>
      <c r="AH50" s="67"/>
    </row>
    <row r="51" spans="1:34" s="68" customFormat="1" ht="17.100000000000001" customHeight="1" x14ac:dyDescent="0.25">
      <c r="A51" s="139">
        <v>35</v>
      </c>
      <c r="B51" s="134" t="s">
        <v>290</v>
      </c>
      <c r="C51" s="132" t="s">
        <v>198</v>
      </c>
      <c r="D51" s="140" t="s">
        <v>298</v>
      </c>
      <c r="E51" s="140" t="s">
        <v>204</v>
      </c>
      <c r="F51" s="141">
        <v>42.53</v>
      </c>
      <c r="G51" s="140" t="s">
        <v>210</v>
      </c>
      <c r="H51" s="142" t="s">
        <v>199</v>
      </c>
      <c r="I51" s="143" t="s">
        <v>30</v>
      </c>
      <c r="J51" s="144">
        <v>15.75</v>
      </c>
      <c r="K51" s="51">
        <f t="shared" si="20"/>
        <v>669.84749999999997</v>
      </c>
      <c r="L51" s="328">
        <f>'1.2 Stundenverrechnungssatz'!$B$70</f>
        <v>0</v>
      </c>
      <c r="M51" s="52">
        <f>IF(I51='2.1 Leistungsrichtwerte'!$A$6,'2.1 Leistungsrichtwerte'!$E$6,IF('3.1 Raumbuch Schule Bossental'!I51='2.1 Leistungsrichtwerte'!$A$7,'2.1 Leistungsrichtwerte'!$E$7,IF('3.1 Raumbuch Schule Bossental'!I51='2.1 Leistungsrichtwerte'!$A$8,'2.1 Leistungsrichtwerte'!$E$8,IF('3.1 Raumbuch Schule Bossental'!I51='2.1 Leistungsrichtwerte'!$A$9,'2.1 Leistungsrichtwerte'!$E$9,IF('3.1 Raumbuch Schule Bossental'!I51='2.1 Leistungsrichtwerte'!$A$10,'2.1 Leistungsrichtwerte'!$E$10,IF('3.1 Raumbuch Schule Bossental'!I51='2.1 Leistungsrichtwerte'!$A$11,'2.1 Leistungsrichtwerte'!$E$11,IF('3.1 Raumbuch Schule Bossental'!I51='2.1 Leistungsrichtwerte'!$A$12,'2.1 Leistungsrichtwerte'!$E$12,IF('3.1 Raumbuch Schule Bossental'!I51='2.1 Leistungsrichtwerte'!$A$13,'2.1 Leistungsrichtwerte'!$E$13,IF('3.1 Raumbuch Schule Bossental'!I51='2.1 Leistungsrichtwerte'!$A$14,'2.1 Leistungsrichtwerte'!$E$14,IF('3.1 Raumbuch Schule Bossental'!I51='2.1 Leistungsrichtwerte'!$A$15,'2.1 Leistungsrichtwerte'!$E$15,IF('3.1 Raumbuch Schule Bossental'!I51='2.1 Leistungsrichtwerte'!$A$16,'2.1 Leistungsrichtwerte'!$E$16,IF('3.1 Raumbuch Schule Bossental'!I51='2.1 Leistungsrichtwerte'!$A$17,'2.1 Leistungsrichtwerte'!$E$17,IF('3.1 Raumbuch Schule Bossental'!I51='2.1 Leistungsrichtwerte'!$A$18,'2.1 Leistungsrichtwerte'!$E$18,IF(I51='2.1 Leistungsrichtwerte'!$A$19,'2.1 Leistungsrichtwerte'!$E$19,0))))))))))))))</f>
        <v>0</v>
      </c>
      <c r="N51" s="45">
        <f t="shared" si="21"/>
        <v>8038.17</v>
      </c>
      <c r="O51" s="46" t="e">
        <f t="shared" si="22"/>
        <v>#DIV/0!</v>
      </c>
      <c r="P51" s="46" t="e">
        <f t="shared" si="23"/>
        <v>#DIV/0!</v>
      </c>
      <c r="Q51" s="47"/>
      <c r="R51" s="48" t="s">
        <v>202</v>
      </c>
      <c r="S51" s="67"/>
      <c r="T51" s="67"/>
      <c r="U51" s="67"/>
      <c r="V51" s="67"/>
      <c r="W51" s="67"/>
      <c r="X51" s="67"/>
      <c r="Y51" s="67"/>
      <c r="Z51" s="67"/>
      <c r="AA51" s="67"/>
      <c r="AB51" s="67"/>
      <c r="AC51" s="67"/>
      <c r="AD51" s="67"/>
      <c r="AE51" s="67"/>
      <c r="AF51" s="67"/>
      <c r="AG51" s="67"/>
      <c r="AH51" s="67"/>
    </row>
    <row r="52" spans="1:34" s="68" customFormat="1" ht="17.100000000000001" customHeight="1" x14ac:dyDescent="0.25">
      <c r="A52" s="139">
        <v>36</v>
      </c>
      <c r="B52" s="134" t="s">
        <v>290</v>
      </c>
      <c r="C52" s="132" t="s">
        <v>198</v>
      </c>
      <c r="D52" s="140" t="s">
        <v>299</v>
      </c>
      <c r="E52" s="140" t="s">
        <v>300</v>
      </c>
      <c r="F52" s="141">
        <v>12.15</v>
      </c>
      <c r="G52" s="140" t="s">
        <v>210</v>
      </c>
      <c r="H52" s="142" t="s">
        <v>199</v>
      </c>
      <c r="I52" s="143" t="s">
        <v>32</v>
      </c>
      <c r="J52" s="144">
        <v>15.75</v>
      </c>
      <c r="K52" s="51">
        <f t="shared" si="20"/>
        <v>191.36250000000001</v>
      </c>
      <c r="L52" s="328">
        <f>'1.2 Stundenverrechnungssatz'!$B$70</f>
        <v>0</v>
      </c>
      <c r="M52" s="52">
        <f>IF(I52='2.1 Leistungsrichtwerte'!$A$6,'2.1 Leistungsrichtwerte'!$E$6,IF('3.1 Raumbuch Schule Bossental'!I52='2.1 Leistungsrichtwerte'!$A$7,'2.1 Leistungsrichtwerte'!$E$7,IF('3.1 Raumbuch Schule Bossental'!I52='2.1 Leistungsrichtwerte'!$A$8,'2.1 Leistungsrichtwerte'!$E$8,IF('3.1 Raumbuch Schule Bossental'!I52='2.1 Leistungsrichtwerte'!$A$9,'2.1 Leistungsrichtwerte'!$E$9,IF('3.1 Raumbuch Schule Bossental'!I52='2.1 Leistungsrichtwerte'!$A$10,'2.1 Leistungsrichtwerte'!$E$10,IF('3.1 Raumbuch Schule Bossental'!I52='2.1 Leistungsrichtwerte'!$A$11,'2.1 Leistungsrichtwerte'!$E$11,IF('3.1 Raumbuch Schule Bossental'!I52='2.1 Leistungsrichtwerte'!$A$12,'2.1 Leistungsrichtwerte'!$E$12,IF('3.1 Raumbuch Schule Bossental'!I52='2.1 Leistungsrichtwerte'!$A$13,'2.1 Leistungsrichtwerte'!$E$13,IF('3.1 Raumbuch Schule Bossental'!I52='2.1 Leistungsrichtwerte'!$A$14,'2.1 Leistungsrichtwerte'!$E$14,IF('3.1 Raumbuch Schule Bossental'!I52='2.1 Leistungsrichtwerte'!$A$15,'2.1 Leistungsrichtwerte'!$E$15,IF('3.1 Raumbuch Schule Bossental'!I52='2.1 Leistungsrichtwerte'!$A$16,'2.1 Leistungsrichtwerte'!$E$16,IF('3.1 Raumbuch Schule Bossental'!I52='2.1 Leistungsrichtwerte'!$A$17,'2.1 Leistungsrichtwerte'!$E$17,IF('3.1 Raumbuch Schule Bossental'!I52='2.1 Leistungsrichtwerte'!$A$18,'2.1 Leistungsrichtwerte'!$E$18,IF(I52='2.1 Leistungsrichtwerte'!$A$19,'2.1 Leistungsrichtwerte'!$E$19,0))))))))))))))</f>
        <v>0</v>
      </c>
      <c r="N52" s="45">
        <f t="shared" si="21"/>
        <v>2296.3500000000004</v>
      </c>
      <c r="O52" s="46" t="e">
        <f t="shared" si="22"/>
        <v>#DIV/0!</v>
      </c>
      <c r="P52" s="46" t="e">
        <f t="shared" si="23"/>
        <v>#DIV/0!</v>
      </c>
      <c r="Q52" s="47"/>
      <c r="R52" s="48" t="s">
        <v>202</v>
      </c>
      <c r="S52" s="67"/>
      <c r="T52" s="67"/>
      <c r="U52" s="67"/>
      <c r="V52" s="67"/>
      <c r="W52" s="67"/>
      <c r="X52" s="67"/>
      <c r="Y52" s="67"/>
      <c r="Z52" s="67"/>
      <c r="AA52" s="67"/>
      <c r="AB52" s="67"/>
      <c r="AC52" s="67"/>
      <c r="AD52" s="67"/>
      <c r="AE52" s="67"/>
      <c r="AF52" s="67"/>
      <c r="AG52" s="67"/>
      <c r="AH52" s="67"/>
    </row>
    <row r="53" spans="1:34" s="68" customFormat="1" ht="17.100000000000001" customHeight="1" x14ac:dyDescent="0.25">
      <c r="A53" s="139">
        <v>37</v>
      </c>
      <c r="B53" s="134" t="s">
        <v>290</v>
      </c>
      <c r="C53" s="132" t="s">
        <v>198</v>
      </c>
      <c r="D53" s="140" t="s">
        <v>301</v>
      </c>
      <c r="E53" s="140" t="s">
        <v>208</v>
      </c>
      <c r="F53" s="141">
        <v>5.47</v>
      </c>
      <c r="G53" s="140" t="s">
        <v>203</v>
      </c>
      <c r="H53" s="142" t="s">
        <v>199</v>
      </c>
      <c r="I53" s="143">
        <v>3</v>
      </c>
      <c r="J53" s="144">
        <v>15.75</v>
      </c>
      <c r="K53" s="51">
        <f t="shared" si="20"/>
        <v>86.152499999999989</v>
      </c>
      <c r="L53" s="328">
        <f>'1.2 Stundenverrechnungssatz'!$B$70</f>
        <v>0</v>
      </c>
      <c r="M53" s="52">
        <f>IF(I53='2.1 Leistungsrichtwerte'!$A$6,'2.1 Leistungsrichtwerte'!$E$6,IF('3.1 Raumbuch Schule Bossental'!I53='2.1 Leistungsrichtwerte'!$A$7,'2.1 Leistungsrichtwerte'!$E$7,IF('3.1 Raumbuch Schule Bossental'!I53='2.1 Leistungsrichtwerte'!$A$8,'2.1 Leistungsrichtwerte'!$E$8,IF('3.1 Raumbuch Schule Bossental'!I53='2.1 Leistungsrichtwerte'!$A$9,'2.1 Leistungsrichtwerte'!$E$9,IF('3.1 Raumbuch Schule Bossental'!I53='2.1 Leistungsrichtwerte'!$A$10,'2.1 Leistungsrichtwerte'!$E$10,IF('3.1 Raumbuch Schule Bossental'!I53='2.1 Leistungsrichtwerte'!$A$11,'2.1 Leistungsrichtwerte'!$E$11,IF('3.1 Raumbuch Schule Bossental'!I53='2.1 Leistungsrichtwerte'!$A$12,'2.1 Leistungsrichtwerte'!$E$12,IF('3.1 Raumbuch Schule Bossental'!I53='2.1 Leistungsrichtwerte'!$A$13,'2.1 Leistungsrichtwerte'!$E$13,IF('3.1 Raumbuch Schule Bossental'!I53='2.1 Leistungsrichtwerte'!$A$14,'2.1 Leistungsrichtwerte'!$E$14,IF('3.1 Raumbuch Schule Bossental'!I53='2.1 Leistungsrichtwerte'!$A$15,'2.1 Leistungsrichtwerte'!$E$15,IF('3.1 Raumbuch Schule Bossental'!I53='2.1 Leistungsrichtwerte'!$A$16,'2.1 Leistungsrichtwerte'!$E$16,IF('3.1 Raumbuch Schule Bossental'!I53='2.1 Leistungsrichtwerte'!$A$17,'2.1 Leistungsrichtwerte'!$E$17,IF('3.1 Raumbuch Schule Bossental'!I53='2.1 Leistungsrichtwerte'!$A$18,'2.1 Leistungsrichtwerte'!$E$18,IF(I53='2.1 Leistungsrichtwerte'!$A$19,'2.1 Leistungsrichtwerte'!$E$19,0))))))))))))))</f>
        <v>0</v>
      </c>
      <c r="N53" s="45">
        <f t="shared" si="21"/>
        <v>1033.83</v>
      </c>
      <c r="O53" s="46" t="e">
        <f t="shared" si="22"/>
        <v>#DIV/0!</v>
      </c>
      <c r="P53" s="46" t="e">
        <f t="shared" si="23"/>
        <v>#DIV/0!</v>
      </c>
      <c r="Q53" s="47"/>
      <c r="R53" s="48" t="s">
        <v>202</v>
      </c>
      <c r="S53" s="67"/>
      <c r="T53" s="67"/>
      <c r="U53" s="67"/>
      <c r="V53" s="67"/>
      <c r="W53" s="67"/>
      <c r="X53" s="67"/>
      <c r="Y53" s="67"/>
      <c r="Z53" s="67"/>
      <c r="AA53" s="67"/>
      <c r="AB53" s="67"/>
      <c r="AC53" s="67"/>
      <c r="AD53" s="67"/>
      <c r="AE53" s="67"/>
      <c r="AF53" s="67"/>
      <c r="AG53" s="67"/>
      <c r="AH53" s="67"/>
    </row>
    <row r="54" spans="1:34" s="68" customFormat="1" ht="17.100000000000001" customHeight="1" x14ac:dyDescent="0.25">
      <c r="A54" s="139">
        <v>38</v>
      </c>
      <c r="B54" s="134" t="s">
        <v>290</v>
      </c>
      <c r="C54" s="132" t="s">
        <v>198</v>
      </c>
      <c r="D54" s="140" t="s">
        <v>301</v>
      </c>
      <c r="E54" s="140" t="s">
        <v>209</v>
      </c>
      <c r="F54" s="141">
        <v>3.16</v>
      </c>
      <c r="G54" s="140" t="s">
        <v>203</v>
      </c>
      <c r="H54" s="142" t="s">
        <v>199</v>
      </c>
      <c r="I54" s="143">
        <v>3</v>
      </c>
      <c r="J54" s="144">
        <v>15.75</v>
      </c>
      <c r="K54" s="51">
        <f t="shared" si="20"/>
        <v>49.77</v>
      </c>
      <c r="L54" s="328">
        <f>'1.2 Stundenverrechnungssatz'!$B$70</f>
        <v>0</v>
      </c>
      <c r="M54" s="52">
        <f>IF(I54='2.1 Leistungsrichtwerte'!$A$6,'2.1 Leistungsrichtwerte'!$E$6,IF('3.1 Raumbuch Schule Bossental'!I54='2.1 Leistungsrichtwerte'!$A$7,'2.1 Leistungsrichtwerte'!$E$7,IF('3.1 Raumbuch Schule Bossental'!I54='2.1 Leistungsrichtwerte'!$A$8,'2.1 Leistungsrichtwerte'!$E$8,IF('3.1 Raumbuch Schule Bossental'!I54='2.1 Leistungsrichtwerte'!$A$9,'2.1 Leistungsrichtwerte'!$E$9,IF('3.1 Raumbuch Schule Bossental'!I54='2.1 Leistungsrichtwerte'!$A$10,'2.1 Leistungsrichtwerte'!$E$10,IF('3.1 Raumbuch Schule Bossental'!I54='2.1 Leistungsrichtwerte'!$A$11,'2.1 Leistungsrichtwerte'!$E$11,IF('3.1 Raumbuch Schule Bossental'!I54='2.1 Leistungsrichtwerte'!$A$12,'2.1 Leistungsrichtwerte'!$E$12,IF('3.1 Raumbuch Schule Bossental'!I54='2.1 Leistungsrichtwerte'!$A$13,'2.1 Leistungsrichtwerte'!$E$13,IF('3.1 Raumbuch Schule Bossental'!I54='2.1 Leistungsrichtwerte'!$A$14,'2.1 Leistungsrichtwerte'!$E$14,IF('3.1 Raumbuch Schule Bossental'!I54='2.1 Leistungsrichtwerte'!$A$15,'2.1 Leistungsrichtwerte'!$E$15,IF('3.1 Raumbuch Schule Bossental'!I54='2.1 Leistungsrichtwerte'!$A$16,'2.1 Leistungsrichtwerte'!$E$16,IF('3.1 Raumbuch Schule Bossental'!I54='2.1 Leistungsrichtwerte'!$A$17,'2.1 Leistungsrichtwerte'!$E$17,IF('3.1 Raumbuch Schule Bossental'!I54='2.1 Leistungsrichtwerte'!$A$18,'2.1 Leistungsrichtwerte'!$E$18,IF(I54='2.1 Leistungsrichtwerte'!$A$19,'2.1 Leistungsrichtwerte'!$E$19,0))))))))))))))</f>
        <v>0</v>
      </c>
      <c r="N54" s="45">
        <f t="shared" si="21"/>
        <v>597.24</v>
      </c>
      <c r="O54" s="46" t="e">
        <f t="shared" si="22"/>
        <v>#DIV/0!</v>
      </c>
      <c r="P54" s="46" t="e">
        <f t="shared" si="23"/>
        <v>#DIV/0!</v>
      </c>
      <c r="Q54" s="47"/>
      <c r="R54" s="48" t="s">
        <v>202</v>
      </c>
      <c r="S54" s="67"/>
      <c r="T54" s="67"/>
      <c r="U54" s="67"/>
      <c r="V54" s="67"/>
      <c r="W54" s="67"/>
      <c r="X54" s="67"/>
      <c r="Y54" s="67"/>
      <c r="Z54" s="67"/>
      <c r="AA54" s="67"/>
      <c r="AB54" s="67"/>
      <c r="AC54" s="67"/>
      <c r="AD54" s="67"/>
      <c r="AE54" s="67"/>
      <c r="AF54" s="67"/>
      <c r="AG54" s="67"/>
      <c r="AH54" s="67"/>
    </row>
    <row r="55" spans="1:34" s="68" customFormat="1" ht="17.100000000000001" customHeight="1" x14ac:dyDescent="0.25">
      <c r="A55" s="139">
        <v>39</v>
      </c>
      <c r="B55" s="134" t="s">
        <v>302</v>
      </c>
      <c r="C55" s="132" t="s">
        <v>198</v>
      </c>
      <c r="D55" s="140" t="s">
        <v>303</v>
      </c>
      <c r="E55" s="140" t="s">
        <v>304</v>
      </c>
      <c r="F55" s="141">
        <v>59.02</v>
      </c>
      <c r="G55" s="140" t="s">
        <v>206</v>
      </c>
      <c r="H55" s="142" t="s">
        <v>199</v>
      </c>
      <c r="I55" s="143">
        <v>9</v>
      </c>
      <c r="J55" s="144">
        <v>15.75</v>
      </c>
      <c r="K55" s="51">
        <f t="shared" si="20"/>
        <v>929.56500000000005</v>
      </c>
      <c r="L55" s="328">
        <f>'1.2 Stundenverrechnungssatz'!$B$70</f>
        <v>0</v>
      </c>
      <c r="M55" s="52">
        <f>IF(I55='2.1 Leistungsrichtwerte'!$A$6,'2.1 Leistungsrichtwerte'!$E$6,IF('3.1 Raumbuch Schule Bossental'!I55='2.1 Leistungsrichtwerte'!$A$7,'2.1 Leistungsrichtwerte'!$E$7,IF('3.1 Raumbuch Schule Bossental'!I55='2.1 Leistungsrichtwerte'!$A$8,'2.1 Leistungsrichtwerte'!$E$8,IF('3.1 Raumbuch Schule Bossental'!I55='2.1 Leistungsrichtwerte'!$A$9,'2.1 Leistungsrichtwerte'!$E$9,IF('3.1 Raumbuch Schule Bossental'!I55='2.1 Leistungsrichtwerte'!$A$10,'2.1 Leistungsrichtwerte'!$E$10,IF('3.1 Raumbuch Schule Bossental'!I55='2.1 Leistungsrichtwerte'!$A$11,'2.1 Leistungsrichtwerte'!$E$11,IF('3.1 Raumbuch Schule Bossental'!I55='2.1 Leistungsrichtwerte'!$A$12,'2.1 Leistungsrichtwerte'!$E$12,IF('3.1 Raumbuch Schule Bossental'!I55='2.1 Leistungsrichtwerte'!$A$13,'2.1 Leistungsrichtwerte'!$E$13,IF('3.1 Raumbuch Schule Bossental'!I55='2.1 Leistungsrichtwerte'!$A$14,'2.1 Leistungsrichtwerte'!$E$14,IF('3.1 Raumbuch Schule Bossental'!I55='2.1 Leistungsrichtwerte'!$A$15,'2.1 Leistungsrichtwerte'!$E$15,IF('3.1 Raumbuch Schule Bossental'!I55='2.1 Leistungsrichtwerte'!$A$16,'2.1 Leistungsrichtwerte'!$E$16,IF('3.1 Raumbuch Schule Bossental'!I55='2.1 Leistungsrichtwerte'!$A$17,'2.1 Leistungsrichtwerte'!$E$17,IF('3.1 Raumbuch Schule Bossental'!I55='2.1 Leistungsrichtwerte'!$A$18,'2.1 Leistungsrichtwerte'!$E$18,IF(I55='2.1 Leistungsrichtwerte'!$A$19,'2.1 Leistungsrichtwerte'!$E$19,0))))))))))))))</f>
        <v>0</v>
      </c>
      <c r="N55" s="45">
        <f t="shared" si="21"/>
        <v>11154.78</v>
      </c>
      <c r="O55" s="46" t="e">
        <f t="shared" si="22"/>
        <v>#DIV/0!</v>
      </c>
      <c r="P55" s="46" t="e">
        <f t="shared" si="23"/>
        <v>#DIV/0!</v>
      </c>
      <c r="Q55" s="47"/>
      <c r="R55" s="48" t="s">
        <v>202</v>
      </c>
      <c r="S55" s="67"/>
      <c r="T55" s="67"/>
      <c r="U55" s="67"/>
      <c r="V55" s="67"/>
      <c r="W55" s="67"/>
      <c r="X55" s="67"/>
      <c r="Y55" s="67"/>
      <c r="Z55" s="67"/>
      <c r="AA55" s="67"/>
      <c r="AB55" s="67"/>
      <c r="AC55" s="67"/>
      <c r="AD55" s="67"/>
      <c r="AE55" s="67"/>
      <c r="AF55" s="67"/>
      <c r="AG55" s="67"/>
      <c r="AH55" s="67"/>
    </row>
    <row r="56" spans="1:34" s="68" customFormat="1" ht="17.100000000000001" customHeight="1" x14ac:dyDescent="0.25">
      <c r="A56" s="139">
        <v>40</v>
      </c>
      <c r="B56" s="134" t="s">
        <v>302</v>
      </c>
      <c r="C56" s="132" t="s">
        <v>198</v>
      </c>
      <c r="D56" s="140" t="s">
        <v>305</v>
      </c>
      <c r="E56" s="140" t="s">
        <v>306</v>
      </c>
      <c r="F56" s="141">
        <v>61.58</v>
      </c>
      <c r="G56" s="140" t="s">
        <v>206</v>
      </c>
      <c r="H56" s="142" t="s">
        <v>199</v>
      </c>
      <c r="I56" s="143">
        <v>9</v>
      </c>
      <c r="J56" s="144">
        <v>15.75</v>
      </c>
      <c r="K56" s="51">
        <f t="shared" si="0"/>
        <v>969.88499999999999</v>
      </c>
      <c r="L56" s="328">
        <f>'1.2 Stundenverrechnungssatz'!$B$70</f>
        <v>0</v>
      </c>
      <c r="M56" s="52">
        <f>IF(I56='2.1 Leistungsrichtwerte'!$A$6,'2.1 Leistungsrichtwerte'!$E$6,IF('3.1 Raumbuch Schule Bossental'!I56='2.1 Leistungsrichtwerte'!$A$7,'2.1 Leistungsrichtwerte'!$E$7,IF('3.1 Raumbuch Schule Bossental'!I56='2.1 Leistungsrichtwerte'!$A$8,'2.1 Leistungsrichtwerte'!$E$8,IF('3.1 Raumbuch Schule Bossental'!I56='2.1 Leistungsrichtwerte'!$A$9,'2.1 Leistungsrichtwerte'!$E$9,IF('3.1 Raumbuch Schule Bossental'!I56='2.1 Leistungsrichtwerte'!$A$10,'2.1 Leistungsrichtwerte'!$E$10,IF('3.1 Raumbuch Schule Bossental'!I56='2.1 Leistungsrichtwerte'!$A$11,'2.1 Leistungsrichtwerte'!$E$11,IF('3.1 Raumbuch Schule Bossental'!I56='2.1 Leistungsrichtwerte'!$A$12,'2.1 Leistungsrichtwerte'!$E$12,IF('3.1 Raumbuch Schule Bossental'!I56='2.1 Leistungsrichtwerte'!$A$13,'2.1 Leistungsrichtwerte'!$E$13,IF('3.1 Raumbuch Schule Bossental'!I56='2.1 Leistungsrichtwerte'!$A$14,'2.1 Leistungsrichtwerte'!$E$14,IF('3.1 Raumbuch Schule Bossental'!I56='2.1 Leistungsrichtwerte'!$A$15,'2.1 Leistungsrichtwerte'!$E$15,IF('3.1 Raumbuch Schule Bossental'!I56='2.1 Leistungsrichtwerte'!$A$16,'2.1 Leistungsrichtwerte'!$E$16,IF('3.1 Raumbuch Schule Bossental'!I56='2.1 Leistungsrichtwerte'!$A$17,'2.1 Leistungsrichtwerte'!$E$17,IF('3.1 Raumbuch Schule Bossental'!I56='2.1 Leistungsrichtwerte'!$A$18,'2.1 Leistungsrichtwerte'!$E$18,IF(I56='2.1 Leistungsrichtwerte'!$A$19,'2.1 Leistungsrichtwerte'!$E$19,0))))))))))))))</f>
        <v>0</v>
      </c>
      <c r="N56" s="45">
        <f t="shared" si="1"/>
        <v>11638.619999999999</v>
      </c>
      <c r="O56" s="46" t="e">
        <f t="shared" si="2"/>
        <v>#DIV/0!</v>
      </c>
      <c r="P56" s="46" t="e">
        <f t="shared" si="3"/>
        <v>#DIV/0!</v>
      </c>
      <c r="Q56" s="53"/>
      <c r="R56" s="48" t="s">
        <v>202</v>
      </c>
      <c r="S56" s="67"/>
      <c r="T56" s="67"/>
      <c r="U56" s="67"/>
      <c r="V56" s="67"/>
      <c r="W56" s="67"/>
      <c r="X56" s="67"/>
      <c r="Y56" s="67"/>
      <c r="Z56" s="67"/>
      <c r="AA56" s="67"/>
      <c r="AB56" s="67"/>
      <c r="AC56" s="67"/>
      <c r="AD56" s="67"/>
      <c r="AE56" s="67"/>
      <c r="AF56" s="67"/>
      <c r="AG56" s="67"/>
      <c r="AH56" s="67"/>
    </row>
    <row r="57" spans="1:34" s="68" customFormat="1" ht="17.100000000000001" customHeight="1" x14ac:dyDescent="0.25">
      <c r="A57" s="139">
        <v>41</v>
      </c>
      <c r="B57" s="134" t="s">
        <v>302</v>
      </c>
      <c r="C57" s="132" t="s">
        <v>198</v>
      </c>
      <c r="D57" s="140" t="s">
        <v>307</v>
      </c>
      <c r="E57" s="140" t="s">
        <v>204</v>
      </c>
      <c r="F57" s="141">
        <v>11.67</v>
      </c>
      <c r="G57" s="140" t="s">
        <v>206</v>
      </c>
      <c r="H57" s="142" t="s">
        <v>199</v>
      </c>
      <c r="I57" s="143" t="s">
        <v>32</v>
      </c>
      <c r="J57" s="144">
        <v>15.75</v>
      </c>
      <c r="K57" s="51">
        <f t="shared" si="0"/>
        <v>183.80250000000001</v>
      </c>
      <c r="L57" s="328">
        <f>'1.2 Stundenverrechnungssatz'!$B$70</f>
        <v>0</v>
      </c>
      <c r="M57" s="52">
        <f>IF(I57='2.1 Leistungsrichtwerte'!$A$6,'2.1 Leistungsrichtwerte'!$E$6,IF('3.1 Raumbuch Schule Bossental'!I57='2.1 Leistungsrichtwerte'!$A$7,'2.1 Leistungsrichtwerte'!$E$7,IF('3.1 Raumbuch Schule Bossental'!I57='2.1 Leistungsrichtwerte'!$A$8,'2.1 Leistungsrichtwerte'!$E$8,IF('3.1 Raumbuch Schule Bossental'!I57='2.1 Leistungsrichtwerte'!$A$9,'2.1 Leistungsrichtwerte'!$E$9,IF('3.1 Raumbuch Schule Bossental'!I57='2.1 Leistungsrichtwerte'!$A$10,'2.1 Leistungsrichtwerte'!$E$10,IF('3.1 Raumbuch Schule Bossental'!I57='2.1 Leistungsrichtwerte'!$A$11,'2.1 Leistungsrichtwerte'!$E$11,IF('3.1 Raumbuch Schule Bossental'!I57='2.1 Leistungsrichtwerte'!$A$12,'2.1 Leistungsrichtwerte'!$E$12,IF('3.1 Raumbuch Schule Bossental'!I57='2.1 Leistungsrichtwerte'!$A$13,'2.1 Leistungsrichtwerte'!$E$13,IF('3.1 Raumbuch Schule Bossental'!I57='2.1 Leistungsrichtwerte'!$A$14,'2.1 Leistungsrichtwerte'!$E$14,IF('3.1 Raumbuch Schule Bossental'!I57='2.1 Leistungsrichtwerte'!$A$15,'2.1 Leistungsrichtwerte'!$E$15,IF('3.1 Raumbuch Schule Bossental'!I57='2.1 Leistungsrichtwerte'!$A$16,'2.1 Leistungsrichtwerte'!$E$16,IF('3.1 Raumbuch Schule Bossental'!I57='2.1 Leistungsrichtwerte'!$A$17,'2.1 Leistungsrichtwerte'!$E$17,IF('3.1 Raumbuch Schule Bossental'!I57='2.1 Leistungsrichtwerte'!$A$18,'2.1 Leistungsrichtwerte'!$E$18,IF(I57='2.1 Leistungsrichtwerte'!$A$19,'2.1 Leistungsrichtwerte'!$E$19,0))))))))))))))</f>
        <v>0</v>
      </c>
      <c r="N57" s="45">
        <f t="shared" si="1"/>
        <v>2205.63</v>
      </c>
      <c r="O57" s="46" t="e">
        <f t="shared" si="2"/>
        <v>#DIV/0!</v>
      </c>
      <c r="P57" s="46" t="e">
        <f t="shared" si="3"/>
        <v>#DIV/0!</v>
      </c>
      <c r="Q57" s="47"/>
      <c r="R57" s="48" t="s">
        <v>202</v>
      </c>
      <c r="S57" s="67"/>
      <c r="T57" s="67"/>
      <c r="U57" s="67"/>
      <c r="V57" s="67"/>
      <c r="W57" s="67"/>
      <c r="X57" s="67"/>
      <c r="Y57" s="67"/>
      <c r="Z57" s="67"/>
      <c r="AA57" s="67"/>
      <c r="AB57" s="67"/>
      <c r="AC57" s="67"/>
      <c r="AD57" s="67"/>
      <c r="AE57" s="67"/>
      <c r="AF57" s="67"/>
      <c r="AG57" s="67"/>
      <c r="AH57" s="67"/>
    </row>
    <row r="58" spans="1:34" s="68" customFormat="1" ht="17.100000000000001" customHeight="1" x14ac:dyDescent="0.25">
      <c r="A58" s="139">
        <v>42</v>
      </c>
      <c r="B58" s="134" t="s">
        <v>302</v>
      </c>
      <c r="C58" s="132" t="s">
        <v>198</v>
      </c>
      <c r="D58" s="140" t="s">
        <v>308</v>
      </c>
      <c r="E58" s="140" t="s">
        <v>228</v>
      </c>
      <c r="F58" s="141">
        <v>6.84</v>
      </c>
      <c r="G58" s="140" t="s">
        <v>206</v>
      </c>
      <c r="H58" s="142" t="s">
        <v>200</v>
      </c>
      <c r="I58" s="143">
        <v>6</v>
      </c>
      <c r="J58" s="144">
        <v>3.17</v>
      </c>
      <c r="K58" s="51">
        <f t="shared" si="0"/>
        <v>21.6828</v>
      </c>
      <c r="L58" s="328">
        <f>'1.2 Stundenverrechnungssatz'!$B$70</f>
        <v>0</v>
      </c>
      <c r="M58" s="52">
        <f>IF(I58='2.1 Leistungsrichtwerte'!$A$6,'2.1 Leistungsrichtwerte'!$E$6,IF('3.1 Raumbuch Schule Bossental'!I58='2.1 Leistungsrichtwerte'!$A$7,'2.1 Leistungsrichtwerte'!$E$7,IF('3.1 Raumbuch Schule Bossental'!I58='2.1 Leistungsrichtwerte'!$A$8,'2.1 Leistungsrichtwerte'!$E$8,IF('3.1 Raumbuch Schule Bossental'!I58='2.1 Leistungsrichtwerte'!$A$9,'2.1 Leistungsrichtwerte'!$E$9,IF('3.1 Raumbuch Schule Bossental'!I58='2.1 Leistungsrichtwerte'!$A$10,'2.1 Leistungsrichtwerte'!$E$10,IF('3.1 Raumbuch Schule Bossental'!I58='2.1 Leistungsrichtwerte'!$A$11,'2.1 Leistungsrichtwerte'!$E$11,IF('3.1 Raumbuch Schule Bossental'!I58='2.1 Leistungsrichtwerte'!$A$12,'2.1 Leistungsrichtwerte'!$E$12,IF('3.1 Raumbuch Schule Bossental'!I58='2.1 Leistungsrichtwerte'!$A$13,'2.1 Leistungsrichtwerte'!$E$13,IF('3.1 Raumbuch Schule Bossental'!I58='2.1 Leistungsrichtwerte'!$A$14,'2.1 Leistungsrichtwerte'!$E$14,IF('3.1 Raumbuch Schule Bossental'!I58='2.1 Leistungsrichtwerte'!$A$15,'2.1 Leistungsrichtwerte'!$E$15,IF('3.1 Raumbuch Schule Bossental'!I58='2.1 Leistungsrichtwerte'!$A$16,'2.1 Leistungsrichtwerte'!$E$16,IF('3.1 Raumbuch Schule Bossental'!I58='2.1 Leistungsrichtwerte'!$A$17,'2.1 Leistungsrichtwerte'!$E$17,IF('3.1 Raumbuch Schule Bossental'!I58='2.1 Leistungsrichtwerte'!$A$18,'2.1 Leistungsrichtwerte'!$E$18,IF(I58='2.1 Leistungsrichtwerte'!$A$19,'2.1 Leistungsrichtwerte'!$E$19,0))))))))))))))</f>
        <v>0</v>
      </c>
      <c r="N58" s="45">
        <f t="shared" si="1"/>
        <v>260.1936</v>
      </c>
      <c r="O58" s="46" t="e">
        <f t="shared" si="2"/>
        <v>#DIV/0!</v>
      </c>
      <c r="P58" s="46" t="e">
        <f t="shared" si="3"/>
        <v>#DIV/0!</v>
      </c>
      <c r="Q58" s="53"/>
      <c r="R58" s="48" t="s">
        <v>202</v>
      </c>
      <c r="S58" s="67"/>
      <c r="T58" s="67"/>
      <c r="U58" s="67"/>
      <c r="V58" s="67"/>
      <c r="W58" s="67"/>
      <c r="X58" s="67"/>
      <c r="Y58" s="67"/>
      <c r="Z58" s="67"/>
      <c r="AA58" s="67"/>
      <c r="AB58" s="67"/>
      <c r="AC58" s="67"/>
      <c r="AD58" s="67"/>
      <c r="AE58" s="67"/>
      <c r="AF58" s="67"/>
      <c r="AG58" s="67"/>
      <c r="AH58" s="67"/>
    </row>
    <row r="59" spans="1:34" s="68" customFormat="1" ht="17.100000000000001" customHeight="1" x14ac:dyDescent="0.25">
      <c r="A59" s="139">
        <v>43</v>
      </c>
      <c r="B59" s="134" t="s">
        <v>309</v>
      </c>
      <c r="C59" s="132" t="s">
        <v>198</v>
      </c>
      <c r="D59" s="140" t="s">
        <v>310</v>
      </c>
      <c r="E59" s="140" t="s">
        <v>311</v>
      </c>
      <c r="F59" s="141">
        <v>14.9</v>
      </c>
      <c r="G59" s="140" t="s">
        <v>206</v>
      </c>
      <c r="H59" s="142" t="s">
        <v>200</v>
      </c>
      <c r="I59" s="143">
        <v>2</v>
      </c>
      <c r="J59" s="144">
        <v>3.17</v>
      </c>
      <c r="K59" s="51">
        <f t="shared" si="0"/>
        <v>47.232999999999997</v>
      </c>
      <c r="L59" s="328">
        <f>'1.2 Stundenverrechnungssatz'!$B$70</f>
        <v>0</v>
      </c>
      <c r="M59" s="52">
        <f>IF(I59='2.1 Leistungsrichtwerte'!$A$6,'2.1 Leistungsrichtwerte'!$E$6,IF('3.1 Raumbuch Schule Bossental'!I59='2.1 Leistungsrichtwerte'!$A$7,'2.1 Leistungsrichtwerte'!$E$7,IF('3.1 Raumbuch Schule Bossental'!I59='2.1 Leistungsrichtwerte'!$A$8,'2.1 Leistungsrichtwerte'!$E$8,IF('3.1 Raumbuch Schule Bossental'!I59='2.1 Leistungsrichtwerte'!$A$9,'2.1 Leistungsrichtwerte'!$E$9,IF('3.1 Raumbuch Schule Bossental'!I59='2.1 Leistungsrichtwerte'!$A$10,'2.1 Leistungsrichtwerte'!$E$10,IF('3.1 Raumbuch Schule Bossental'!I59='2.1 Leistungsrichtwerte'!$A$11,'2.1 Leistungsrichtwerte'!$E$11,IF('3.1 Raumbuch Schule Bossental'!I59='2.1 Leistungsrichtwerte'!$A$12,'2.1 Leistungsrichtwerte'!$E$12,IF('3.1 Raumbuch Schule Bossental'!I59='2.1 Leistungsrichtwerte'!$A$13,'2.1 Leistungsrichtwerte'!$E$13,IF('3.1 Raumbuch Schule Bossental'!I59='2.1 Leistungsrichtwerte'!$A$14,'2.1 Leistungsrichtwerte'!$E$14,IF('3.1 Raumbuch Schule Bossental'!I59='2.1 Leistungsrichtwerte'!$A$15,'2.1 Leistungsrichtwerte'!$E$15,IF('3.1 Raumbuch Schule Bossental'!I59='2.1 Leistungsrichtwerte'!$A$16,'2.1 Leistungsrichtwerte'!$E$16,IF('3.1 Raumbuch Schule Bossental'!I59='2.1 Leistungsrichtwerte'!$A$17,'2.1 Leistungsrichtwerte'!$E$17,IF('3.1 Raumbuch Schule Bossental'!I59='2.1 Leistungsrichtwerte'!$A$18,'2.1 Leistungsrichtwerte'!$E$18,IF(I59='2.1 Leistungsrichtwerte'!$A$19,'2.1 Leistungsrichtwerte'!$E$19,0))))))))))))))</f>
        <v>0</v>
      </c>
      <c r="N59" s="45">
        <f t="shared" si="1"/>
        <v>566.79599999999994</v>
      </c>
      <c r="O59" s="46" t="e">
        <f t="shared" si="2"/>
        <v>#DIV/0!</v>
      </c>
      <c r="P59" s="46" t="e">
        <f t="shared" si="3"/>
        <v>#DIV/0!</v>
      </c>
      <c r="Q59" s="53"/>
      <c r="R59" s="48" t="s">
        <v>202</v>
      </c>
      <c r="S59" s="67"/>
      <c r="T59" s="67"/>
      <c r="U59" s="67"/>
      <c r="V59" s="67"/>
      <c r="W59" s="67"/>
      <c r="X59" s="67"/>
      <c r="Y59" s="67"/>
      <c r="Z59" s="67"/>
      <c r="AA59" s="67"/>
      <c r="AB59" s="67"/>
      <c r="AC59" s="67"/>
      <c r="AD59" s="67"/>
      <c r="AE59" s="67"/>
      <c r="AF59" s="67"/>
      <c r="AG59" s="67"/>
      <c r="AH59" s="67"/>
    </row>
    <row r="60" spans="1:34" s="68" customFormat="1" ht="17.100000000000001" customHeight="1" x14ac:dyDescent="0.25">
      <c r="A60" s="139">
        <v>44</v>
      </c>
      <c r="B60" s="134" t="s">
        <v>309</v>
      </c>
      <c r="C60" s="132" t="s">
        <v>198</v>
      </c>
      <c r="D60" s="140" t="s">
        <v>312</v>
      </c>
      <c r="E60" s="140" t="s">
        <v>233</v>
      </c>
      <c r="F60" s="141">
        <v>14.43</v>
      </c>
      <c r="G60" s="140" t="s">
        <v>206</v>
      </c>
      <c r="H60" s="142" t="s">
        <v>219</v>
      </c>
      <c r="I60" s="143">
        <v>2</v>
      </c>
      <c r="J60" s="144">
        <v>6.33</v>
      </c>
      <c r="K60" s="51">
        <f t="shared" si="0"/>
        <v>91.341899999999995</v>
      </c>
      <c r="L60" s="328">
        <f>'1.2 Stundenverrechnungssatz'!$B$70</f>
        <v>0</v>
      </c>
      <c r="M60" s="52">
        <f>IF(I60='2.1 Leistungsrichtwerte'!$A$6,'2.1 Leistungsrichtwerte'!$E$6,IF('3.1 Raumbuch Schule Bossental'!I60='2.1 Leistungsrichtwerte'!$A$7,'2.1 Leistungsrichtwerte'!$E$7,IF('3.1 Raumbuch Schule Bossental'!I60='2.1 Leistungsrichtwerte'!$A$8,'2.1 Leistungsrichtwerte'!$E$8,IF('3.1 Raumbuch Schule Bossental'!I60='2.1 Leistungsrichtwerte'!$A$9,'2.1 Leistungsrichtwerte'!$E$9,IF('3.1 Raumbuch Schule Bossental'!I60='2.1 Leistungsrichtwerte'!$A$10,'2.1 Leistungsrichtwerte'!$E$10,IF('3.1 Raumbuch Schule Bossental'!I60='2.1 Leistungsrichtwerte'!$A$11,'2.1 Leistungsrichtwerte'!$E$11,IF('3.1 Raumbuch Schule Bossental'!I60='2.1 Leistungsrichtwerte'!$A$12,'2.1 Leistungsrichtwerte'!$E$12,IF('3.1 Raumbuch Schule Bossental'!I60='2.1 Leistungsrichtwerte'!$A$13,'2.1 Leistungsrichtwerte'!$E$13,IF('3.1 Raumbuch Schule Bossental'!I60='2.1 Leistungsrichtwerte'!$A$14,'2.1 Leistungsrichtwerte'!$E$14,IF('3.1 Raumbuch Schule Bossental'!I60='2.1 Leistungsrichtwerte'!$A$15,'2.1 Leistungsrichtwerte'!$E$15,IF('3.1 Raumbuch Schule Bossental'!I60='2.1 Leistungsrichtwerte'!$A$16,'2.1 Leistungsrichtwerte'!$E$16,IF('3.1 Raumbuch Schule Bossental'!I60='2.1 Leistungsrichtwerte'!$A$17,'2.1 Leistungsrichtwerte'!$E$17,IF('3.1 Raumbuch Schule Bossental'!I60='2.1 Leistungsrichtwerte'!$A$18,'2.1 Leistungsrichtwerte'!$E$18,IF(I60='2.1 Leistungsrichtwerte'!$A$19,'2.1 Leistungsrichtwerte'!$E$19,0))))))))))))))</f>
        <v>0</v>
      </c>
      <c r="N60" s="45">
        <f t="shared" si="1"/>
        <v>1096.1027999999999</v>
      </c>
      <c r="O60" s="46" t="e">
        <f t="shared" ref="O60" si="24">N60/M60</f>
        <v>#DIV/0!</v>
      </c>
      <c r="P60" s="46" t="e">
        <f t="shared" ref="P60" si="25">O60*L60</f>
        <v>#DIV/0!</v>
      </c>
      <c r="Q60" s="53"/>
      <c r="R60" s="48" t="s">
        <v>202</v>
      </c>
      <c r="S60" s="67"/>
      <c r="T60" s="67"/>
      <c r="U60" s="67"/>
      <c r="V60" s="67"/>
      <c r="W60" s="67"/>
      <c r="X60" s="67"/>
      <c r="Y60" s="67"/>
      <c r="Z60" s="67"/>
      <c r="AA60" s="67"/>
      <c r="AB60" s="67"/>
      <c r="AC60" s="67"/>
      <c r="AD60" s="67"/>
      <c r="AE60" s="67"/>
      <c r="AF60" s="67"/>
      <c r="AG60" s="67"/>
      <c r="AH60" s="67"/>
    </row>
    <row r="61" spans="1:34" s="68" customFormat="1" ht="17.100000000000001" customHeight="1" x14ac:dyDescent="0.25">
      <c r="A61" s="139">
        <v>45</v>
      </c>
      <c r="B61" s="134" t="s">
        <v>309</v>
      </c>
      <c r="C61" s="132" t="s">
        <v>198</v>
      </c>
      <c r="D61" s="140" t="s">
        <v>313</v>
      </c>
      <c r="E61" s="140" t="s">
        <v>232</v>
      </c>
      <c r="F61" s="141">
        <v>13.86</v>
      </c>
      <c r="G61" s="140" t="s">
        <v>206</v>
      </c>
      <c r="H61" s="142" t="s">
        <v>200</v>
      </c>
      <c r="I61" s="143">
        <v>2</v>
      </c>
      <c r="J61" s="144">
        <v>3.17</v>
      </c>
      <c r="K61" s="51">
        <f t="shared" ref="K61" si="26">J61*F61</f>
        <v>43.936199999999999</v>
      </c>
      <c r="L61" s="328">
        <f>'1.2 Stundenverrechnungssatz'!$B$70</f>
        <v>0</v>
      </c>
      <c r="M61" s="52">
        <f>IF(I61='2.1 Leistungsrichtwerte'!$A$6,'2.1 Leistungsrichtwerte'!$E$6,IF('3.1 Raumbuch Schule Bossental'!I61='2.1 Leistungsrichtwerte'!$A$7,'2.1 Leistungsrichtwerte'!$E$7,IF('3.1 Raumbuch Schule Bossental'!I61='2.1 Leistungsrichtwerte'!$A$8,'2.1 Leistungsrichtwerte'!$E$8,IF('3.1 Raumbuch Schule Bossental'!I61='2.1 Leistungsrichtwerte'!$A$9,'2.1 Leistungsrichtwerte'!$E$9,IF('3.1 Raumbuch Schule Bossental'!I61='2.1 Leistungsrichtwerte'!$A$10,'2.1 Leistungsrichtwerte'!$E$10,IF('3.1 Raumbuch Schule Bossental'!I61='2.1 Leistungsrichtwerte'!$A$11,'2.1 Leistungsrichtwerte'!$E$11,IF('3.1 Raumbuch Schule Bossental'!I61='2.1 Leistungsrichtwerte'!$A$12,'2.1 Leistungsrichtwerte'!$E$12,IF('3.1 Raumbuch Schule Bossental'!I61='2.1 Leistungsrichtwerte'!$A$13,'2.1 Leistungsrichtwerte'!$E$13,IF('3.1 Raumbuch Schule Bossental'!I61='2.1 Leistungsrichtwerte'!$A$14,'2.1 Leistungsrichtwerte'!$E$14,IF('3.1 Raumbuch Schule Bossental'!I61='2.1 Leistungsrichtwerte'!$A$15,'2.1 Leistungsrichtwerte'!$E$15,IF('3.1 Raumbuch Schule Bossental'!I61='2.1 Leistungsrichtwerte'!$A$16,'2.1 Leistungsrichtwerte'!$E$16,IF('3.1 Raumbuch Schule Bossental'!I61='2.1 Leistungsrichtwerte'!$A$17,'2.1 Leistungsrichtwerte'!$E$17,IF('3.1 Raumbuch Schule Bossental'!I61='2.1 Leistungsrichtwerte'!$A$18,'2.1 Leistungsrichtwerte'!$E$18,IF(I61='2.1 Leistungsrichtwerte'!$A$19,'2.1 Leistungsrichtwerte'!$E$19,0))))))))))))))</f>
        <v>0</v>
      </c>
      <c r="N61" s="45">
        <f t="shared" ref="N61" si="27">K61*12</f>
        <v>527.23440000000005</v>
      </c>
      <c r="O61" s="46" t="e">
        <f t="shared" ref="O61" si="28">N61/M61</f>
        <v>#DIV/0!</v>
      </c>
      <c r="P61" s="46" t="e">
        <f t="shared" ref="P61" si="29">O61*L61</f>
        <v>#DIV/0!</v>
      </c>
      <c r="Q61" s="53"/>
      <c r="R61" s="48" t="s">
        <v>202</v>
      </c>
      <c r="S61" s="67"/>
      <c r="T61" s="67"/>
      <c r="U61" s="67"/>
      <c r="V61" s="67"/>
      <c r="W61" s="67"/>
      <c r="X61" s="67"/>
      <c r="Y61" s="67"/>
      <c r="Z61" s="67"/>
      <c r="AA61" s="67"/>
      <c r="AB61" s="67"/>
      <c r="AC61" s="67"/>
      <c r="AD61" s="67"/>
      <c r="AE61" s="67"/>
      <c r="AF61" s="67"/>
      <c r="AG61" s="67"/>
      <c r="AH61" s="67"/>
    </row>
    <row r="62" spans="1:34" s="68" customFormat="1" ht="17.100000000000001" customHeight="1" x14ac:dyDescent="0.25">
      <c r="A62" s="139">
        <v>46</v>
      </c>
      <c r="B62" s="134" t="s">
        <v>309</v>
      </c>
      <c r="C62" s="132" t="s">
        <v>198</v>
      </c>
      <c r="D62" s="140" t="s">
        <v>314</v>
      </c>
      <c r="E62" s="140" t="s">
        <v>209</v>
      </c>
      <c r="F62" s="141">
        <v>3.9</v>
      </c>
      <c r="G62" s="140" t="s">
        <v>203</v>
      </c>
      <c r="H62" s="142" t="s">
        <v>199</v>
      </c>
      <c r="I62" s="143">
        <v>3</v>
      </c>
      <c r="J62" s="144">
        <v>15.75</v>
      </c>
      <c r="K62" s="51">
        <f t="shared" si="0"/>
        <v>61.424999999999997</v>
      </c>
      <c r="L62" s="328">
        <f>'1.2 Stundenverrechnungssatz'!$B$70</f>
        <v>0</v>
      </c>
      <c r="M62" s="52">
        <f>IF(I62='2.1 Leistungsrichtwerte'!$A$6,'2.1 Leistungsrichtwerte'!$E$6,IF('3.1 Raumbuch Schule Bossental'!I62='2.1 Leistungsrichtwerte'!$A$7,'2.1 Leistungsrichtwerte'!$E$7,IF('3.1 Raumbuch Schule Bossental'!I62='2.1 Leistungsrichtwerte'!$A$8,'2.1 Leistungsrichtwerte'!$E$8,IF('3.1 Raumbuch Schule Bossental'!I62='2.1 Leistungsrichtwerte'!$A$9,'2.1 Leistungsrichtwerte'!$E$9,IF('3.1 Raumbuch Schule Bossental'!I62='2.1 Leistungsrichtwerte'!$A$10,'2.1 Leistungsrichtwerte'!$E$10,IF('3.1 Raumbuch Schule Bossental'!I62='2.1 Leistungsrichtwerte'!$A$11,'2.1 Leistungsrichtwerte'!$E$11,IF('3.1 Raumbuch Schule Bossental'!I62='2.1 Leistungsrichtwerte'!$A$12,'2.1 Leistungsrichtwerte'!$E$12,IF('3.1 Raumbuch Schule Bossental'!I62='2.1 Leistungsrichtwerte'!$A$13,'2.1 Leistungsrichtwerte'!$E$13,IF('3.1 Raumbuch Schule Bossental'!I62='2.1 Leistungsrichtwerte'!$A$14,'2.1 Leistungsrichtwerte'!$E$14,IF('3.1 Raumbuch Schule Bossental'!I62='2.1 Leistungsrichtwerte'!$A$15,'2.1 Leistungsrichtwerte'!$E$15,IF('3.1 Raumbuch Schule Bossental'!I62='2.1 Leistungsrichtwerte'!$A$16,'2.1 Leistungsrichtwerte'!$E$16,IF('3.1 Raumbuch Schule Bossental'!I62='2.1 Leistungsrichtwerte'!$A$17,'2.1 Leistungsrichtwerte'!$E$17,IF('3.1 Raumbuch Schule Bossental'!I62='2.1 Leistungsrichtwerte'!$A$18,'2.1 Leistungsrichtwerte'!$E$18,IF(I62='2.1 Leistungsrichtwerte'!$A$19,'2.1 Leistungsrichtwerte'!$E$19,0))))))))))))))</f>
        <v>0</v>
      </c>
      <c r="N62" s="45">
        <f t="shared" si="1"/>
        <v>737.09999999999991</v>
      </c>
      <c r="O62" s="46" t="e">
        <f t="shared" ref="O62" si="30">N62/M62</f>
        <v>#DIV/0!</v>
      </c>
      <c r="P62" s="46" t="e">
        <f t="shared" ref="P62" si="31">O62*L62</f>
        <v>#DIV/0!</v>
      </c>
      <c r="Q62" s="53"/>
      <c r="R62" s="48" t="s">
        <v>202</v>
      </c>
      <c r="S62" s="67"/>
      <c r="T62" s="67"/>
      <c r="U62" s="67"/>
      <c r="V62" s="67"/>
      <c r="W62" s="67"/>
      <c r="X62" s="67"/>
      <c r="Y62" s="67"/>
      <c r="Z62" s="67"/>
      <c r="AA62" s="67"/>
      <c r="AB62" s="67"/>
      <c r="AC62" s="67"/>
      <c r="AD62" s="67"/>
      <c r="AE62" s="67"/>
      <c r="AF62" s="67"/>
      <c r="AG62" s="67"/>
      <c r="AH62" s="67"/>
    </row>
    <row r="63" spans="1:34" s="68" customFormat="1" ht="17.100000000000001" customHeight="1" x14ac:dyDescent="0.25">
      <c r="A63" s="139">
        <v>47</v>
      </c>
      <c r="B63" s="134" t="s">
        <v>309</v>
      </c>
      <c r="C63" s="132" t="s">
        <v>198</v>
      </c>
      <c r="D63" s="140" t="s">
        <v>315</v>
      </c>
      <c r="E63" s="140" t="s">
        <v>208</v>
      </c>
      <c r="F63" s="141">
        <v>3.77</v>
      </c>
      <c r="G63" s="140" t="s">
        <v>203</v>
      </c>
      <c r="H63" s="142" t="s">
        <v>199</v>
      </c>
      <c r="I63" s="143">
        <v>3</v>
      </c>
      <c r="J63" s="144">
        <v>15.75</v>
      </c>
      <c r="K63" s="51">
        <f t="shared" ref="K63" si="32">J63*F63</f>
        <v>59.377499999999998</v>
      </c>
      <c r="L63" s="328">
        <f>'1.2 Stundenverrechnungssatz'!$B$70</f>
        <v>0</v>
      </c>
      <c r="M63" s="52">
        <f>IF(I63='2.1 Leistungsrichtwerte'!$A$6,'2.1 Leistungsrichtwerte'!$E$6,IF('3.1 Raumbuch Schule Bossental'!I63='2.1 Leistungsrichtwerte'!$A$7,'2.1 Leistungsrichtwerte'!$E$7,IF('3.1 Raumbuch Schule Bossental'!I63='2.1 Leistungsrichtwerte'!$A$8,'2.1 Leistungsrichtwerte'!$E$8,IF('3.1 Raumbuch Schule Bossental'!I63='2.1 Leistungsrichtwerte'!$A$9,'2.1 Leistungsrichtwerte'!$E$9,IF('3.1 Raumbuch Schule Bossental'!I63='2.1 Leistungsrichtwerte'!$A$10,'2.1 Leistungsrichtwerte'!$E$10,IF('3.1 Raumbuch Schule Bossental'!I63='2.1 Leistungsrichtwerte'!$A$11,'2.1 Leistungsrichtwerte'!$E$11,IF('3.1 Raumbuch Schule Bossental'!I63='2.1 Leistungsrichtwerte'!$A$12,'2.1 Leistungsrichtwerte'!$E$12,IF('3.1 Raumbuch Schule Bossental'!I63='2.1 Leistungsrichtwerte'!$A$13,'2.1 Leistungsrichtwerte'!$E$13,IF('3.1 Raumbuch Schule Bossental'!I63='2.1 Leistungsrichtwerte'!$A$14,'2.1 Leistungsrichtwerte'!$E$14,IF('3.1 Raumbuch Schule Bossental'!I63='2.1 Leistungsrichtwerte'!$A$15,'2.1 Leistungsrichtwerte'!$E$15,IF('3.1 Raumbuch Schule Bossental'!I63='2.1 Leistungsrichtwerte'!$A$16,'2.1 Leistungsrichtwerte'!$E$16,IF('3.1 Raumbuch Schule Bossental'!I63='2.1 Leistungsrichtwerte'!$A$17,'2.1 Leistungsrichtwerte'!$E$17,IF('3.1 Raumbuch Schule Bossental'!I63='2.1 Leistungsrichtwerte'!$A$18,'2.1 Leistungsrichtwerte'!$E$18,IF(I63='2.1 Leistungsrichtwerte'!$A$19,'2.1 Leistungsrichtwerte'!$E$19,0))))))))))))))</f>
        <v>0</v>
      </c>
      <c r="N63" s="45">
        <f t="shared" ref="N63" si="33">K63*12</f>
        <v>712.53</v>
      </c>
      <c r="O63" s="46" t="e">
        <f t="shared" ref="O63" si="34">N63/M63</f>
        <v>#DIV/0!</v>
      </c>
      <c r="P63" s="46" t="e">
        <f t="shared" ref="P63" si="35">O63*L63</f>
        <v>#DIV/0!</v>
      </c>
      <c r="Q63" s="53"/>
      <c r="R63" s="48" t="s">
        <v>202</v>
      </c>
      <c r="S63" s="67"/>
      <c r="T63" s="67"/>
      <c r="U63" s="67"/>
      <c r="V63" s="67"/>
      <c r="W63" s="67"/>
      <c r="X63" s="67"/>
      <c r="Y63" s="67"/>
      <c r="Z63" s="67"/>
      <c r="AA63" s="67"/>
      <c r="AB63" s="67"/>
      <c r="AC63" s="67"/>
      <c r="AD63" s="67"/>
      <c r="AE63" s="67"/>
      <c r="AF63" s="67"/>
      <c r="AG63" s="67"/>
      <c r="AH63" s="67"/>
    </row>
    <row r="64" spans="1:34" s="68" customFormat="1" ht="17.100000000000001" customHeight="1" x14ac:dyDescent="0.25">
      <c r="A64" s="139">
        <v>48</v>
      </c>
      <c r="B64" s="134" t="s">
        <v>309</v>
      </c>
      <c r="C64" s="132" t="s">
        <v>198</v>
      </c>
      <c r="D64" s="140" t="s">
        <v>316</v>
      </c>
      <c r="E64" s="140" t="s">
        <v>231</v>
      </c>
      <c r="F64" s="141">
        <v>39.78</v>
      </c>
      <c r="G64" s="140" t="s">
        <v>206</v>
      </c>
      <c r="H64" s="142" t="s">
        <v>219</v>
      </c>
      <c r="I64" s="143">
        <v>2</v>
      </c>
      <c r="J64" s="144">
        <v>6.33</v>
      </c>
      <c r="K64" s="43">
        <f t="shared" si="0"/>
        <v>251.8074</v>
      </c>
      <c r="L64" s="328">
        <f>'1.2 Stundenverrechnungssatz'!$B$70</f>
        <v>0</v>
      </c>
      <c r="M64" s="44">
        <f>IF(I64='2.1 Leistungsrichtwerte'!$A$6,'2.1 Leistungsrichtwerte'!$E$6,IF('3.1 Raumbuch Schule Bossental'!I64='2.1 Leistungsrichtwerte'!$A$7,'2.1 Leistungsrichtwerte'!$E$7,IF('3.1 Raumbuch Schule Bossental'!I64='2.1 Leistungsrichtwerte'!$A$8,'2.1 Leistungsrichtwerte'!$E$8,IF('3.1 Raumbuch Schule Bossental'!I64='2.1 Leistungsrichtwerte'!$A$9,'2.1 Leistungsrichtwerte'!$E$9,IF('3.1 Raumbuch Schule Bossental'!I64='2.1 Leistungsrichtwerte'!$A$10,'2.1 Leistungsrichtwerte'!$E$10,IF('3.1 Raumbuch Schule Bossental'!I64='2.1 Leistungsrichtwerte'!$A$11,'2.1 Leistungsrichtwerte'!$E$11,IF('3.1 Raumbuch Schule Bossental'!I64='2.1 Leistungsrichtwerte'!$A$12,'2.1 Leistungsrichtwerte'!$E$12,IF('3.1 Raumbuch Schule Bossental'!I64='2.1 Leistungsrichtwerte'!$A$13,'2.1 Leistungsrichtwerte'!$E$13,IF('3.1 Raumbuch Schule Bossental'!I64='2.1 Leistungsrichtwerte'!$A$14,'2.1 Leistungsrichtwerte'!$E$14,IF('3.1 Raumbuch Schule Bossental'!I64='2.1 Leistungsrichtwerte'!$A$15,'2.1 Leistungsrichtwerte'!$E$15,IF('3.1 Raumbuch Schule Bossental'!I64='2.1 Leistungsrichtwerte'!$A$16,'2.1 Leistungsrichtwerte'!$E$16,IF('3.1 Raumbuch Schule Bossental'!I64='2.1 Leistungsrichtwerte'!$A$17,'2.1 Leistungsrichtwerte'!$E$17,IF('3.1 Raumbuch Schule Bossental'!I64='2.1 Leistungsrichtwerte'!$A$18,'2.1 Leistungsrichtwerte'!$E$18,IF(I64='2.1 Leistungsrichtwerte'!$A$19,'2.1 Leistungsrichtwerte'!$E$19,0))))))))))))))</f>
        <v>0</v>
      </c>
      <c r="N64" s="45">
        <f t="shared" si="1"/>
        <v>3021.6887999999999</v>
      </c>
      <c r="O64" s="46" t="e">
        <f>N64/M64</f>
        <v>#DIV/0!</v>
      </c>
      <c r="P64" s="46" t="e">
        <f>O64*L64</f>
        <v>#DIV/0!</v>
      </c>
      <c r="Q64" s="49"/>
      <c r="R64" s="48" t="s">
        <v>202</v>
      </c>
      <c r="S64" s="67"/>
      <c r="T64" s="67"/>
      <c r="U64" s="67"/>
      <c r="V64" s="67"/>
      <c r="W64" s="67"/>
      <c r="X64" s="67"/>
      <c r="Y64" s="67"/>
      <c r="Z64" s="67"/>
      <c r="AA64" s="67"/>
      <c r="AB64" s="67"/>
      <c r="AC64" s="67"/>
      <c r="AD64" s="67"/>
      <c r="AE64" s="67"/>
      <c r="AF64" s="67"/>
      <c r="AG64" s="67"/>
      <c r="AH64" s="67"/>
    </row>
    <row r="65" spans="1:34" s="68" customFormat="1" ht="17.100000000000001" customHeight="1" x14ac:dyDescent="0.25">
      <c r="A65" s="139">
        <v>49</v>
      </c>
      <c r="B65" s="134" t="s">
        <v>309</v>
      </c>
      <c r="C65" s="132" t="s">
        <v>198</v>
      </c>
      <c r="D65" s="140" t="s">
        <v>317</v>
      </c>
      <c r="E65" s="140" t="s">
        <v>234</v>
      </c>
      <c r="F65" s="141">
        <v>29.32</v>
      </c>
      <c r="G65" s="140" t="s">
        <v>206</v>
      </c>
      <c r="H65" s="142" t="s">
        <v>200</v>
      </c>
      <c r="I65" s="143">
        <v>6</v>
      </c>
      <c r="J65" s="144">
        <v>3.17</v>
      </c>
      <c r="K65" s="43">
        <f t="shared" ref="K65" si="36">J65*F65</f>
        <v>92.944400000000002</v>
      </c>
      <c r="L65" s="328">
        <f>'1.2 Stundenverrechnungssatz'!$B$70</f>
        <v>0</v>
      </c>
      <c r="M65" s="44">
        <f>IF(I65='2.1 Leistungsrichtwerte'!$A$6,'2.1 Leistungsrichtwerte'!$E$6,IF('3.1 Raumbuch Schule Bossental'!I65='2.1 Leistungsrichtwerte'!$A$7,'2.1 Leistungsrichtwerte'!$E$7,IF('3.1 Raumbuch Schule Bossental'!I65='2.1 Leistungsrichtwerte'!$A$8,'2.1 Leistungsrichtwerte'!$E$8,IF('3.1 Raumbuch Schule Bossental'!I65='2.1 Leistungsrichtwerte'!$A$9,'2.1 Leistungsrichtwerte'!$E$9,IF('3.1 Raumbuch Schule Bossental'!I65='2.1 Leistungsrichtwerte'!$A$10,'2.1 Leistungsrichtwerte'!$E$10,IF('3.1 Raumbuch Schule Bossental'!I65='2.1 Leistungsrichtwerte'!$A$11,'2.1 Leistungsrichtwerte'!$E$11,IF('3.1 Raumbuch Schule Bossental'!I65='2.1 Leistungsrichtwerte'!$A$12,'2.1 Leistungsrichtwerte'!$E$12,IF('3.1 Raumbuch Schule Bossental'!I65='2.1 Leistungsrichtwerte'!$A$13,'2.1 Leistungsrichtwerte'!$E$13,IF('3.1 Raumbuch Schule Bossental'!I65='2.1 Leistungsrichtwerte'!$A$14,'2.1 Leistungsrichtwerte'!$E$14,IF('3.1 Raumbuch Schule Bossental'!I65='2.1 Leistungsrichtwerte'!$A$15,'2.1 Leistungsrichtwerte'!$E$15,IF('3.1 Raumbuch Schule Bossental'!I65='2.1 Leistungsrichtwerte'!$A$16,'2.1 Leistungsrichtwerte'!$E$16,IF('3.1 Raumbuch Schule Bossental'!I65='2.1 Leistungsrichtwerte'!$A$17,'2.1 Leistungsrichtwerte'!$E$17,IF('3.1 Raumbuch Schule Bossental'!I65='2.1 Leistungsrichtwerte'!$A$18,'2.1 Leistungsrichtwerte'!$E$18,IF(I65='2.1 Leistungsrichtwerte'!$A$19,'2.1 Leistungsrichtwerte'!$E$19,0))))))))))))))</f>
        <v>0</v>
      </c>
      <c r="N65" s="45">
        <f t="shared" ref="N65" si="37">K65*12</f>
        <v>1115.3328000000001</v>
      </c>
      <c r="O65" s="46" t="e">
        <f>N65/M65</f>
        <v>#DIV/0!</v>
      </c>
      <c r="P65" s="46" t="e">
        <f>O65*L65</f>
        <v>#DIV/0!</v>
      </c>
      <c r="Q65" s="49"/>
      <c r="R65" s="48" t="s">
        <v>202</v>
      </c>
      <c r="S65" s="67"/>
      <c r="T65" s="67"/>
      <c r="U65" s="67"/>
      <c r="V65" s="67"/>
      <c r="W65" s="67"/>
      <c r="X65" s="67"/>
      <c r="Y65" s="67"/>
      <c r="Z65" s="67"/>
      <c r="AA65" s="67"/>
      <c r="AB65" s="67"/>
      <c r="AC65" s="67"/>
      <c r="AD65" s="67"/>
      <c r="AE65" s="67"/>
      <c r="AF65" s="67"/>
      <c r="AG65" s="67"/>
      <c r="AH65" s="67"/>
    </row>
    <row r="66" spans="1:34" s="68" customFormat="1" ht="17.100000000000001" customHeight="1" x14ac:dyDescent="0.25">
      <c r="A66" s="139">
        <v>50</v>
      </c>
      <c r="B66" s="134" t="s">
        <v>309</v>
      </c>
      <c r="C66" s="132" t="s">
        <v>198</v>
      </c>
      <c r="D66" s="140" t="s">
        <v>318</v>
      </c>
      <c r="E66" s="140" t="s">
        <v>204</v>
      </c>
      <c r="F66" s="141">
        <v>15.44</v>
      </c>
      <c r="G66" s="140" t="s">
        <v>206</v>
      </c>
      <c r="H66" s="142" t="s">
        <v>199</v>
      </c>
      <c r="I66" s="143" t="s">
        <v>32</v>
      </c>
      <c r="J66" s="144">
        <v>15.75</v>
      </c>
      <c r="K66" s="43">
        <f t="shared" si="0"/>
        <v>243.17999999999998</v>
      </c>
      <c r="L66" s="328">
        <f>'1.2 Stundenverrechnungssatz'!$B$70</f>
        <v>0</v>
      </c>
      <c r="M66" s="44">
        <f>IF(I66='2.1 Leistungsrichtwerte'!$A$6,'2.1 Leistungsrichtwerte'!$E$6,IF('3.1 Raumbuch Schule Bossental'!I66='2.1 Leistungsrichtwerte'!$A$7,'2.1 Leistungsrichtwerte'!$E$7,IF('3.1 Raumbuch Schule Bossental'!I66='2.1 Leistungsrichtwerte'!$A$8,'2.1 Leistungsrichtwerte'!$E$8,IF('3.1 Raumbuch Schule Bossental'!I66='2.1 Leistungsrichtwerte'!$A$9,'2.1 Leistungsrichtwerte'!$E$9,IF('3.1 Raumbuch Schule Bossental'!I66='2.1 Leistungsrichtwerte'!$A$10,'2.1 Leistungsrichtwerte'!$E$10,IF('3.1 Raumbuch Schule Bossental'!I66='2.1 Leistungsrichtwerte'!$A$11,'2.1 Leistungsrichtwerte'!$E$11,IF('3.1 Raumbuch Schule Bossental'!I66='2.1 Leistungsrichtwerte'!$A$12,'2.1 Leistungsrichtwerte'!$E$12,IF('3.1 Raumbuch Schule Bossental'!I66='2.1 Leistungsrichtwerte'!$A$13,'2.1 Leistungsrichtwerte'!$E$13,IF('3.1 Raumbuch Schule Bossental'!I66='2.1 Leistungsrichtwerte'!$A$14,'2.1 Leistungsrichtwerte'!$E$14,IF('3.1 Raumbuch Schule Bossental'!I66='2.1 Leistungsrichtwerte'!$A$15,'2.1 Leistungsrichtwerte'!$E$15,IF('3.1 Raumbuch Schule Bossental'!I66='2.1 Leistungsrichtwerte'!$A$16,'2.1 Leistungsrichtwerte'!$E$16,IF('3.1 Raumbuch Schule Bossental'!I66='2.1 Leistungsrichtwerte'!$A$17,'2.1 Leistungsrichtwerte'!$E$17,IF('3.1 Raumbuch Schule Bossental'!I66='2.1 Leistungsrichtwerte'!$A$18,'2.1 Leistungsrichtwerte'!$E$18,IF(I66='2.1 Leistungsrichtwerte'!$A$19,'2.1 Leistungsrichtwerte'!$E$19,0))))))))))))))</f>
        <v>0</v>
      </c>
      <c r="N66" s="45">
        <f t="shared" si="1"/>
        <v>2918.16</v>
      </c>
      <c r="O66" s="46" t="e">
        <f>N66/M66</f>
        <v>#DIV/0!</v>
      </c>
      <c r="P66" s="46" t="e">
        <f>O66*L66</f>
        <v>#DIV/0!</v>
      </c>
      <c r="Q66" s="49"/>
      <c r="R66" s="48" t="s">
        <v>202</v>
      </c>
      <c r="S66" s="67"/>
      <c r="T66" s="67"/>
      <c r="U66" s="67"/>
      <c r="V66" s="67"/>
      <c r="W66" s="67"/>
      <c r="X66" s="67"/>
      <c r="Y66" s="67"/>
      <c r="Z66" s="67"/>
      <c r="AA66" s="67"/>
      <c r="AB66" s="67"/>
      <c r="AC66" s="67"/>
      <c r="AD66" s="67"/>
      <c r="AE66" s="67"/>
      <c r="AF66" s="67"/>
      <c r="AG66" s="67"/>
      <c r="AH66" s="67"/>
    </row>
    <row r="67" spans="1:34" s="68" customFormat="1" ht="17.100000000000001" customHeight="1" x14ac:dyDescent="0.25">
      <c r="A67" s="139">
        <v>51</v>
      </c>
      <c r="B67" s="134" t="s">
        <v>309</v>
      </c>
      <c r="C67" s="132" t="s">
        <v>198</v>
      </c>
      <c r="D67" s="140" t="s">
        <v>319</v>
      </c>
      <c r="E67" s="140" t="s">
        <v>235</v>
      </c>
      <c r="F67" s="141">
        <v>3.79</v>
      </c>
      <c r="G67" s="140" t="s">
        <v>206</v>
      </c>
      <c r="H67" s="142" t="s">
        <v>199</v>
      </c>
      <c r="I67" s="143" t="s">
        <v>32</v>
      </c>
      <c r="J67" s="144">
        <v>15.75</v>
      </c>
      <c r="K67" s="43">
        <f t="shared" ref="K67" si="38">J67*F67</f>
        <v>59.692500000000003</v>
      </c>
      <c r="L67" s="328">
        <f>'1.2 Stundenverrechnungssatz'!$B$70</f>
        <v>0</v>
      </c>
      <c r="M67" s="44">
        <f>IF(I67='2.1 Leistungsrichtwerte'!$A$6,'2.1 Leistungsrichtwerte'!$E$6,IF('3.1 Raumbuch Schule Bossental'!I67='2.1 Leistungsrichtwerte'!$A$7,'2.1 Leistungsrichtwerte'!$E$7,IF('3.1 Raumbuch Schule Bossental'!I67='2.1 Leistungsrichtwerte'!$A$8,'2.1 Leistungsrichtwerte'!$E$8,IF('3.1 Raumbuch Schule Bossental'!I67='2.1 Leistungsrichtwerte'!$A$9,'2.1 Leistungsrichtwerte'!$E$9,IF('3.1 Raumbuch Schule Bossental'!I67='2.1 Leistungsrichtwerte'!$A$10,'2.1 Leistungsrichtwerte'!$E$10,IF('3.1 Raumbuch Schule Bossental'!I67='2.1 Leistungsrichtwerte'!$A$11,'2.1 Leistungsrichtwerte'!$E$11,IF('3.1 Raumbuch Schule Bossental'!I67='2.1 Leistungsrichtwerte'!$A$12,'2.1 Leistungsrichtwerte'!$E$12,IF('3.1 Raumbuch Schule Bossental'!I67='2.1 Leistungsrichtwerte'!$A$13,'2.1 Leistungsrichtwerte'!$E$13,IF('3.1 Raumbuch Schule Bossental'!I67='2.1 Leistungsrichtwerte'!$A$14,'2.1 Leistungsrichtwerte'!$E$14,IF('3.1 Raumbuch Schule Bossental'!I67='2.1 Leistungsrichtwerte'!$A$15,'2.1 Leistungsrichtwerte'!$E$15,IF('3.1 Raumbuch Schule Bossental'!I67='2.1 Leistungsrichtwerte'!$A$16,'2.1 Leistungsrichtwerte'!$E$16,IF('3.1 Raumbuch Schule Bossental'!I67='2.1 Leistungsrichtwerte'!$A$17,'2.1 Leistungsrichtwerte'!$E$17,IF('3.1 Raumbuch Schule Bossental'!I67='2.1 Leistungsrichtwerte'!$A$18,'2.1 Leistungsrichtwerte'!$E$18,IF(I67='2.1 Leistungsrichtwerte'!$A$19,'2.1 Leistungsrichtwerte'!$E$19,0))))))))))))))</f>
        <v>0</v>
      </c>
      <c r="N67" s="45">
        <f t="shared" ref="N67" si="39">K67*12</f>
        <v>716.31000000000006</v>
      </c>
      <c r="O67" s="46" t="e">
        <f>N67/M67</f>
        <v>#DIV/0!</v>
      </c>
      <c r="P67" s="46" t="e">
        <f>O67*L67</f>
        <v>#DIV/0!</v>
      </c>
      <c r="Q67" s="49"/>
      <c r="R67" s="48" t="s">
        <v>202</v>
      </c>
      <c r="S67" s="67"/>
      <c r="T67" s="67"/>
      <c r="U67" s="67"/>
      <c r="V67" s="67"/>
      <c r="W67" s="67"/>
      <c r="X67" s="67"/>
      <c r="Y67" s="67"/>
      <c r="Z67" s="67"/>
      <c r="AA67" s="67"/>
      <c r="AB67" s="67"/>
      <c r="AC67" s="67"/>
      <c r="AD67" s="67"/>
      <c r="AE67" s="67"/>
      <c r="AF67" s="67"/>
      <c r="AG67" s="67"/>
      <c r="AH67" s="67"/>
    </row>
  </sheetData>
  <sheetProtection algorithmName="SHA-512" hashValue="g6OJbqCHhiBOBTXVLvWBt9uzYs95XsWpY/814is4viGV6T5JtB9S6qRHqz2ZJOOaTY+sSUjNelv9TCuhIfni6Q==" saltValue="BnPTwecOIh0U6LVo5pWCSw==" spinCount="100000" sheet="1" objects="1" scenarios="1"/>
  <autoFilter ref="A15:R67" xr:uid="{00000000-0009-0000-0000-000004000000}"/>
  <mergeCells count="38">
    <mergeCell ref="L10:M10"/>
    <mergeCell ref="O10:P10"/>
    <mergeCell ref="Q10:R10"/>
    <mergeCell ref="Q12:R12"/>
    <mergeCell ref="Q13:R13"/>
    <mergeCell ref="O11:P11"/>
    <mergeCell ref="O13:P13"/>
    <mergeCell ref="F15:F16"/>
    <mergeCell ref="G15:G16"/>
    <mergeCell ref="H15:H16"/>
    <mergeCell ref="I15:I16"/>
    <mergeCell ref="P15:P16"/>
    <mergeCell ref="J15:J16"/>
    <mergeCell ref="K15:K16"/>
    <mergeCell ref="L15:L16"/>
    <mergeCell ref="M15:M16"/>
    <mergeCell ref="N15:N16"/>
    <mergeCell ref="A15:A16"/>
    <mergeCell ref="B15:B16"/>
    <mergeCell ref="C15:C16"/>
    <mergeCell ref="D15:D16"/>
    <mergeCell ref="E15:E16"/>
    <mergeCell ref="L6:R6"/>
    <mergeCell ref="Q15:Q16"/>
    <mergeCell ref="R15:R16"/>
    <mergeCell ref="O15:O16"/>
    <mergeCell ref="L12:M12"/>
    <mergeCell ref="O12:P12"/>
    <mergeCell ref="L13:M13"/>
    <mergeCell ref="L7:M7"/>
    <mergeCell ref="L8:M8"/>
    <mergeCell ref="L9:M9"/>
    <mergeCell ref="L11:M11"/>
    <mergeCell ref="Q7:R7"/>
    <mergeCell ref="Q8:R8"/>
    <mergeCell ref="Q9:R9"/>
    <mergeCell ref="Q11:R11"/>
    <mergeCell ref="Q14:R14"/>
  </mergeCells>
  <phoneticPr fontId="25" type="noConversion"/>
  <hyperlinks>
    <hyperlink ref="Q14" location="Bearbeitungshinweise!C36" display="Bearbeitungshinweise" xr:uid="{00000000-0004-0000-0400-000000000000}"/>
  </hyperlinks>
  <printOptions horizontalCentered="1"/>
  <pageMargins left="0.31496062992125984" right="0.31496062992125984" top="0.19685039370078741" bottom="0.39370078740157483" header="0.31496062992125984" footer="0.31496062992125984"/>
  <pageSetup paperSize="9" scale="42" orientation="landscape" r:id="rId1"/>
  <headerFooter>
    <oddFooter>&amp;R&amp;6© Gerd Schöffl, Kassel 2019</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6538-9960-45A8-91C3-2FC4F95978AF}">
  <sheetPr>
    <tabColor rgb="FF00B050"/>
  </sheetPr>
  <dimension ref="A1:S35"/>
  <sheetViews>
    <sheetView zoomScale="80" zoomScaleNormal="80" workbookViewId="0">
      <selection activeCell="L6" sqref="L6:R6"/>
    </sheetView>
  </sheetViews>
  <sheetFormatPr baseColWidth="10" defaultRowHeight="14.4" x14ac:dyDescent="0.3"/>
  <cols>
    <col min="1" max="1" width="8.77734375" customWidth="1"/>
    <col min="2" max="2" width="48.33203125" customWidth="1"/>
    <col min="3" max="3" width="11.109375" customWidth="1"/>
    <col min="4" max="4" width="13" customWidth="1"/>
    <col min="5" max="5" width="20.44140625" customWidth="1"/>
    <col min="6" max="6" width="12.77734375" customWidth="1"/>
    <col min="7" max="7" width="16.88671875" customWidth="1"/>
    <col min="10" max="10" width="13.6640625" customWidth="1"/>
    <col min="12" max="12" width="15.77734375" customWidth="1"/>
    <col min="13" max="13" width="16.44140625" customWidth="1"/>
    <col min="16" max="16" width="16.33203125" customWidth="1"/>
    <col min="17" max="17" width="16.33203125" style="84" customWidth="1"/>
  </cols>
  <sheetData>
    <row r="1" spans="1:19" x14ac:dyDescent="0.3">
      <c r="A1" s="30"/>
      <c r="B1" s="61"/>
      <c r="C1" s="30"/>
      <c r="D1" s="31"/>
      <c r="E1" s="61"/>
      <c r="F1" s="32"/>
      <c r="G1" s="30"/>
      <c r="H1" s="30"/>
      <c r="I1" s="30"/>
      <c r="J1" s="30"/>
      <c r="K1" s="30"/>
      <c r="L1" s="30"/>
      <c r="M1" s="30"/>
      <c r="N1" s="30"/>
      <c r="O1" s="30"/>
      <c r="P1" s="30"/>
      <c r="Q1" s="30"/>
      <c r="R1" s="30"/>
    </row>
    <row r="2" spans="1:19" x14ac:dyDescent="0.3">
      <c r="A2" s="33" t="s">
        <v>41</v>
      </c>
      <c r="B2" s="61"/>
      <c r="C2" s="30"/>
      <c r="D2" s="31"/>
      <c r="E2" s="61"/>
      <c r="F2" s="32"/>
      <c r="G2" s="30"/>
      <c r="H2" s="30"/>
      <c r="I2" s="30"/>
      <c r="J2" s="30"/>
      <c r="K2" s="30"/>
      <c r="L2" s="30"/>
      <c r="M2" s="30"/>
      <c r="N2" s="30"/>
      <c r="O2" s="30"/>
      <c r="P2" s="30"/>
      <c r="Q2" s="30"/>
      <c r="R2" s="30"/>
    </row>
    <row r="3" spans="1:19" x14ac:dyDescent="0.3">
      <c r="A3" s="30" t="s">
        <v>42</v>
      </c>
      <c r="B3" s="62"/>
      <c r="C3" s="33"/>
      <c r="D3" s="31"/>
      <c r="E3" s="61"/>
      <c r="F3" s="32"/>
      <c r="G3" s="30"/>
      <c r="H3" s="30"/>
      <c r="I3" s="30"/>
      <c r="J3" s="30"/>
      <c r="K3" s="30"/>
      <c r="L3" s="30"/>
      <c r="M3" s="30"/>
      <c r="N3" s="30"/>
      <c r="O3" s="30"/>
      <c r="P3" s="30"/>
      <c r="Q3" s="30"/>
      <c r="R3" s="30"/>
    </row>
    <row r="4" spans="1:19" x14ac:dyDescent="0.3">
      <c r="A4" s="30" t="s">
        <v>43</v>
      </c>
      <c r="B4" s="62"/>
      <c r="C4" s="33"/>
      <c r="D4" s="31"/>
      <c r="E4" s="65"/>
      <c r="F4" s="32"/>
      <c r="G4" s="30"/>
      <c r="H4" s="30"/>
      <c r="I4" s="30"/>
      <c r="J4" s="30"/>
      <c r="K4" s="30"/>
      <c r="L4" s="30"/>
      <c r="M4" s="30"/>
      <c r="N4" s="30"/>
      <c r="O4" s="30"/>
      <c r="P4" s="30"/>
      <c r="Q4" s="30"/>
      <c r="R4" s="30"/>
    </row>
    <row r="5" spans="1:19" ht="43.95" customHeight="1" x14ac:dyDescent="0.3">
      <c r="A5" s="30"/>
      <c r="B5" s="62"/>
      <c r="C5" s="33"/>
      <c r="D5" s="31"/>
      <c r="E5" s="61"/>
      <c r="F5" s="32"/>
      <c r="G5" s="30"/>
      <c r="H5" s="30"/>
      <c r="I5" s="30"/>
      <c r="J5" s="30"/>
      <c r="K5" s="30"/>
      <c r="L5" s="30"/>
      <c r="M5" s="30"/>
      <c r="N5" s="30"/>
      <c r="O5" s="30"/>
      <c r="P5" s="30"/>
      <c r="Q5" s="30"/>
      <c r="R5" s="30"/>
    </row>
    <row r="6" spans="1:19" x14ac:dyDescent="0.3">
      <c r="A6" s="30"/>
      <c r="B6" s="61"/>
      <c r="C6" s="30"/>
      <c r="D6" s="31"/>
      <c r="E6" s="61"/>
      <c r="F6" s="32"/>
      <c r="G6" s="30"/>
      <c r="H6" s="30"/>
      <c r="I6" s="30"/>
      <c r="J6" s="30"/>
      <c r="K6" s="30"/>
      <c r="L6" s="425" t="str">
        <f>"Firma:" &amp;'1.1 Stammdaten'!C10</f>
        <v>Firma:</v>
      </c>
      <c r="M6" s="426"/>
      <c r="N6" s="426"/>
      <c r="O6" s="426"/>
      <c r="P6" s="426"/>
      <c r="Q6" s="426"/>
      <c r="R6" s="427"/>
    </row>
    <row r="7" spans="1:19" x14ac:dyDescent="0.3">
      <c r="A7" s="35" t="s">
        <v>44</v>
      </c>
      <c r="B7" s="63"/>
      <c r="C7" s="36"/>
      <c r="D7" s="37"/>
      <c r="E7" s="63"/>
      <c r="F7" s="38"/>
      <c r="G7" s="36"/>
      <c r="H7" s="36"/>
      <c r="I7" s="36"/>
      <c r="J7" s="36"/>
      <c r="K7" s="36"/>
      <c r="L7" s="444" t="s">
        <v>119</v>
      </c>
      <c r="M7" s="445"/>
      <c r="N7" s="39">
        <f>Q8/15.75</f>
        <v>396.14380952380947</v>
      </c>
      <c r="O7" s="50" t="s">
        <v>45</v>
      </c>
      <c r="P7" s="50"/>
      <c r="Q7" s="447">
        <f>SUM(N17:N30)</f>
        <v>74871.179999999993</v>
      </c>
      <c r="R7" s="448"/>
      <c r="S7" s="70"/>
    </row>
    <row r="8" spans="1:19" x14ac:dyDescent="0.3">
      <c r="A8" s="36"/>
      <c r="B8" s="63"/>
      <c r="C8" s="36"/>
      <c r="D8" s="37"/>
      <c r="E8" s="63"/>
      <c r="F8" s="38"/>
      <c r="G8" s="36"/>
      <c r="H8" s="36"/>
      <c r="I8" s="36"/>
      <c r="J8" s="36"/>
      <c r="K8" s="36"/>
      <c r="L8" s="444" t="s">
        <v>120</v>
      </c>
      <c r="M8" s="445"/>
      <c r="N8" s="39" t="e">
        <f>(Q9/12)/15.75</f>
        <v>#DIV/0!</v>
      </c>
      <c r="O8" s="40" t="s">
        <v>46</v>
      </c>
      <c r="P8" s="40"/>
      <c r="Q8" s="447">
        <f>SUM(N17:N30)/12</f>
        <v>6239.2649999999994</v>
      </c>
      <c r="R8" s="448"/>
      <c r="S8" s="70"/>
    </row>
    <row r="9" spans="1:19" x14ac:dyDescent="0.3">
      <c r="A9" s="35" t="s">
        <v>438</v>
      </c>
      <c r="B9" s="63"/>
      <c r="C9" s="36"/>
      <c r="D9" s="37"/>
      <c r="E9" s="63"/>
      <c r="F9" s="38"/>
      <c r="G9" s="36"/>
      <c r="H9" s="36"/>
      <c r="I9" s="36"/>
      <c r="J9" s="36"/>
      <c r="K9" s="36"/>
      <c r="L9" s="444" t="s">
        <v>121</v>
      </c>
      <c r="M9" s="445"/>
      <c r="N9" s="41" t="e">
        <f>Q10/Q7</f>
        <v>#DIV/0!</v>
      </c>
      <c r="O9" s="40" t="s">
        <v>47</v>
      </c>
      <c r="P9" s="40"/>
      <c r="Q9" s="447" t="e">
        <f>SUM(O17:O30)</f>
        <v>#DIV/0!</v>
      </c>
      <c r="R9" s="448"/>
    </row>
    <row r="10" spans="1:19" x14ac:dyDescent="0.3">
      <c r="A10" s="36"/>
      <c r="B10" s="63"/>
      <c r="C10" s="36"/>
      <c r="D10" s="37"/>
      <c r="E10" s="63"/>
      <c r="F10" s="38"/>
      <c r="G10" s="36"/>
      <c r="H10" s="36"/>
      <c r="I10" s="36"/>
      <c r="J10" s="36"/>
      <c r="K10" s="36"/>
      <c r="L10" s="444" t="s">
        <v>49</v>
      </c>
      <c r="M10" s="445"/>
      <c r="N10" s="96">
        <v>0.19</v>
      </c>
      <c r="O10" s="40" t="s">
        <v>48</v>
      </c>
      <c r="P10" s="40"/>
      <c r="Q10" s="447" t="e">
        <f>SUM(P17:P30)</f>
        <v>#DIV/0!</v>
      </c>
      <c r="R10" s="448"/>
    </row>
    <row r="11" spans="1:19" x14ac:dyDescent="0.3">
      <c r="A11" s="36"/>
      <c r="B11" s="63"/>
      <c r="C11" s="36"/>
      <c r="D11" s="37"/>
      <c r="E11" s="63"/>
      <c r="F11" s="38"/>
      <c r="G11" s="36"/>
      <c r="H11" s="36"/>
      <c r="I11" s="36"/>
      <c r="J11" s="36"/>
      <c r="K11" s="36"/>
      <c r="L11" s="444" t="s">
        <v>136</v>
      </c>
      <c r="M11" s="445"/>
      <c r="N11" s="41" t="e">
        <f>N9*N10+N9</f>
        <v>#DIV/0!</v>
      </c>
      <c r="O11" s="444" t="s">
        <v>49</v>
      </c>
      <c r="P11" s="445"/>
      <c r="Q11" s="449">
        <v>0.19</v>
      </c>
      <c r="R11" s="450"/>
    </row>
    <row r="12" spans="1:19" x14ac:dyDescent="0.3">
      <c r="A12" s="36"/>
      <c r="B12" s="63"/>
      <c r="C12" s="36"/>
      <c r="D12" s="37"/>
      <c r="E12" s="63"/>
      <c r="F12" s="38"/>
      <c r="G12" s="36"/>
      <c r="H12" s="36"/>
      <c r="I12" s="36"/>
      <c r="J12" s="36"/>
      <c r="K12" s="36"/>
      <c r="L12" s="434" t="s">
        <v>122</v>
      </c>
      <c r="M12" s="435"/>
      <c r="N12" s="42" t="e">
        <f>N7/N8</f>
        <v>#DIV/0!</v>
      </c>
      <c r="O12" s="40" t="s">
        <v>140</v>
      </c>
      <c r="P12" s="40"/>
      <c r="Q12" s="447" t="e">
        <f>Q10*Q11+Q10</f>
        <v>#DIV/0!</v>
      </c>
      <c r="R12" s="448"/>
    </row>
    <row r="13" spans="1:19" x14ac:dyDescent="0.3">
      <c r="A13" s="36"/>
      <c r="B13" s="63"/>
      <c r="C13" s="36"/>
      <c r="D13" s="37"/>
      <c r="E13" s="63"/>
      <c r="F13" s="38"/>
      <c r="G13" s="36"/>
      <c r="H13" s="36"/>
      <c r="I13" s="36"/>
      <c r="J13" s="36"/>
      <c r="K13" s="36"/>
      <c r="L13" s="444" t="s">
        <v>215</v>
      </c>
      <c r="M13" s="451"/>
      <c r="N13" s="54" t="e">
        <f>N7*N9</f>
        <v>#DIV/0!</v>
      </c>
      <c r="O13" s="97" t="s">
        <v>50</v>
      </c>
      <c r="P13" s="97"/>
      <c r="Q13" s="447">
        <f>SUM(F17:F30)</f>
        <v>467.19</v>
      </c>
      <c r="R13" s="448"/>
    </row>
    <row r="14" spans="1:19" x14ac:dyDescent="0.3">
      <c r="A14" s="30"/>
      <c r="B14" s="61"/>
      <c r="C14" s="30"/>
      <c r="D14" s="31"/>
      <c r="E14" s="61"/>
      <c r="F14" s="32"/>
      <c r="G14" s="30"/>
      <c r="H14" s="30"/>
      <c r="I14" s="30"/>
      <c r="J14" s="30"/>
      <c r="K14" s="30"/>
      <c r="L14" s="30"/>
      <c r="M14" s="30"/>
      <c r="N14" s="30"/>
      <c r="O14" s="30"/>
      <c r="P14" s="30"/>
      <c r="Q14" s="30"/>
      <c r="R14" s="26" t="s">
        <v>110</v>
      </c>
    </row>
    <row r="15" spans="1:19" ht="14.4"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46" t="s">
        <v>83</v>
      </c>
      <c r="R15" s="430" t="s">
        <v>132</v>
      </c>
    </row>
    <row r="16" spans="1:19" ht="39.6" customHeight="1" x14ac:dyDescent="0.3">
      <c r="A16" s="440"/>
      <c r="B16" s="440"/>
      <c r="C16" s="440"/>
      <c r="D16" s="440"/>
      <c r="E16" s="440"/>
      <c r="F16" s="429"/>
      <c r="G16" s="429"/>
      <c r="H16" s="429"/>
      <c r="I16" s="429"/>
      <c r="J16" s="429"/>
      <c r="K16" s="429"/>
      <c r="L16" s="429"/>
      <c r="M16" s="429"/>
      <c r="N16" s="429"/>
      <c r="O16" s="429"/>
      <c r="P16" s="429"/>
      <c r="Q16" s="429"/>
      <c r="R16" s="431"/>
    </row>
    <row r="17" spans="1:18" x14ac:dyDescent="0.3">
      <c r="A17" s="139">
        <v>1</v>
      </c>
      <c r="B17" s="134" t="s">
        <v>320</v>
      </c>
      <c r="C17" s="132" t="s">
        <v>198</v>
      </c>
      <c r="D17" s="145" t="s">
        <v>321</v>
      </c>
      <c r="E17" s="145" t="s">
        <v>228</v>
      </c>
      <c r="F17" s="146">
        <v>19.489999999999998</v>
      </c>
      <c r="G17" s="145" t="s">
        <v>206</v>
      </c>
      <c r="H17" s="147" t="s">
        <v>200</v>
      </c>
      <c r="I17" s="143">
        <v>6</v>
      </c>
      <c r="J17" s="144">
        <v>3.17</v>
      </c>
      <c r="K17" s="43">
        <f t="shared" ref="K17:K30" si="0">J17*F17</f>
        <v>61.783299999999997</v>
      </c>
      <c r="L17" s="328">
        <f>'1.2 Stundenverrechnungssatz'!$B$70</f>
        <v>0</v>
      </c>
      <c r="M17" s="44">
        <f>'2.1 Leistungsrichtwerte'!$E$13</f>
        <v>0</v>
      </c>
      <c r="N17" s="45">
        <f t="shared" ref="N17:N30" si="1">K17*12</f>
        <v>741.39959999999996</v>
      </c>
      <c r="O17" s="46" t="e">
        <f t="shared" ref="O17:O30" si="2">N17/M17</f>
        <v>#DIV/0!</v>
      </c>
      <c r="P17" s="46" t="e">
        <f t="shared" ref="P17:P30" si="3">O17*L17</f>
        <v>#DIV/0!</v>
      </c>
      <c r="Q17" s="46"/>
      <c r="R17" s="87" t="s">
        <v>202</v>
      </c>
    </row>
    <row r="18" spans="1:18" x14ac:dyDescent="0.3">
      <c r="A18" s="148">
        <v>2</v>
      </c>
      <c r="B18" s="149" t="s">
        <v>320</v>
      </c>
      <c r="C18" s="150" t="s">
        <v>198</v>
      </c>
      <c r="D18" s="140" t="s">
        <v>322</v>
      </c>
      <c r="E18" s="140" t="s">
        <v>323</v>
      </c>
      <c r="F18" s="141">
        <v>12.27</v>
      </c>
      <c r="G18" s="140" t="s">
        <v>203</v>
      </c>
      <c r="H18" s="142" t="s">
        <v>199</v>
      </c>
      <c r="I18" s="151">
        <v>3</v>
      </c>
      <c r="J18" s="152">
        <v>15.75</v>
      </c>
      <c r="K18" s="43">
        <f t="shared" si="0"/>
        <v>193.2525</v>
      </c>
      <c r="L18" s="328">
        <f>'1.2 Stundenverrechnungssatz'!$B$70</f>
        <v>0</v>
      </c>
      <c r="M18" s="44">
        <f>'2.1 Leistungsrichtwerte'!$E$10</f>
        <v>0</v>
      </c>
      <c r="N18" s="45">
        <f t="shared" si="1"/>
        <v>2319.0299999999997</v>
      </c>
      <c r="O18" s="46" t="e">
        <f t="shared" si="2"/>
        <v>#DIV/0!</v>
      </c>
      <c r="P18" s="46" t="e">
        <f t="shared" si="3"/>
        <v>#DIV/0!</v>
      </c>
      <c r="Q18" s="46"/>
      <c r="R18" s="87" t="s">
        <v>202</v>
      </c>
    </row>
    <row r="19" spans="1:18" x14ac:dyDescent="0.3">
      <c r="A19" s="148">
        <v>3</v>
      </c>
      <c r="B19" s="149" t="s">
        <v>320</v>
      </c>
      <c r="C19" s="150" t="s">
        <v>198</v>
      </c>
      <c r="D19" s="140" t="s">
        <v>324</v>
      </c>
      <c r="E19" s="140" t="s">
        <v>325</v>
      </c>
      <c r="F19" s="141">
        <v>4.9400000000000004</v>
      </c>
      <c r="G19" s="140" t="s">
        <v>295</v>
      </c>
      <c r="H19" s="142" t="s">
        <v>199</v>
      </c>
      <c r="I19" s="151">
        <v>4</v>
      </c>
      <c r="J19" s="152">
        <v>15.75</v>
      </c>
      <c r="K19" s="43">
        <f t="shared" si="0"/>
        <v>77.805000000000007</v>
      </c>
      <c r="L19" s="328">
        <f>'1.2 Stundenverrechnungssatz'!$B$70</f>
        <v>0</v>
      </c>
      <c r="M19" s="44">
        <f>'2.1 Leistungsrichtwerte'!$E$11</f>
        <v>0</v>
      </c>
      <c r="N19" s="45">
        <f t="shared" si="1"/>
        <v>933.66000000000008</v>
      </c>
      <c r="O19" s="46" t="e">
        <f t="shared" si="2"/>
        <v>#DIV/0!</v>
      </c>
      <c r="P19" s="46" t="e">
        <f t="shared" si="3"/>
        <v>#DIV/0!</v>
      </c>
      <c r="Q19" s="46"/>
      <c r="R19" s="87" t="s">
        <v>202</v>
      </c>
    </row>
    <row r="20" spans="1:18" x14ac:dyDescent="0.3">
      <c r="A20" s="139">
        <v>4</v>
      </c>
      <c r="B20" s="149" t="s">
        <v>320</v>
      </c>
      <c r="C20" s="150" t="s">
        <v>198</v>
      </c>
      <c r="D20" s="140" t="s">
        <v>326</v>
      </c>
      <c r="E20" s="140" t="s">
        <v>327</v>
      </c>
      <c r="F20" s="141">
        <v>18.239999999999998</v>
      </c>
      <c r="G20" s="140" t="s">
        <v>328</v>
      </c>
      <c r="H20" s="142" t="s">
        <v>199</v>
      </c>
      <c r="I20" s="151">
        <v>4</v>
      </c>
      <c r="J20" s="152">
        <v>15.75</v>
      </c>
      <c r="K20" s="43">
        <f t="shared" si="0"/>
        <v>287.27999999999997</v>
      </c>
      <c r="L20" s="328">
        <f>'1.2 Stundenverrechnungssatz'!$B$70</f>
        <v>0</v>
      </c>
      <c r="M20" s="44">
        <f>'2.1 Leistungsrichtwerte'!$E$11</f>
        <v>0</v>
      </c>
      <c r="N20" s="45">
        <f t="shared" si="1"/>
        <v>3447.3599999999997</v>
      </c>
      <c r="O20" s="46" t="e">
        <f t="shared" si="2"/>
        <v>#DIV/0!</v>
      </c>
      <c r="P20" s="46" t="e">
        <f t="shared" si="3"/>
        <v>#DIV/0!</v>
      </c>
      <c r="Q20" s="46"/>
      <c r="R20" s="87" t="s">
        <v>202</v>
      </c>
    </row>
    <row r="21" spans="1:18" s="70" customFormat="1" x14ac:dyDescent="0.3">
      <c r="A21" s="148">
        <v>5</v>
      </c>
      <c r="B21" s="149" t="s">
        <v>320</v>
      </c>
      <c r="C21" s="150" t="s">
        <v>198</v>
      </c>
      <c r="D21" s="140" t="s">
        <v>329</v>
      </c>
      <c r="E21" s="140" t="s">
        <v>330</v>
      </c>
      <c r="F21" s="141">
        <v>15.68</v>
      </c>
      <c r="G21" s="140" t="s">
        <v>328</v>
      </c>
      <c r="H21" s="142" t="s">
        <v>199</v>
      </c>
      <c r="I21" s="151">
        <v>4</v>
      </c>
      <c r="J21" s="152">
        <v>15.75</v>
      </c>
      <c r="K21" s="43">
        <f t="shared" ref="K21:K24" si="4">J21*F21</f>
        <v>246.96</v>
      </c>
      <c r="L21" s="328">
        <f>'1.2 Stundenverrechnungssatz'!$B$70</f>
        <v>0</v>
      </c>
      <c r="M21" s="44">
        <f>'2.1 Leistungsrichtwerte'!$E$11</f>
        <v>0</v>
      </c>
      <c r="N21" s="45">
        <f t="shared" ref="N21:N24" si="5">K21*12</f>
        <v>2963.52</v>
      </c>
      <c r="O21" s="46" t="e">
        <f t="shared" ref="O21:O24" si="6">N21/M21</f>
        <v>#DIV/0!</v>
      </c>
      <c r="P21" s="46" t="e">
        <f t="shared" ref="P21:P24" si="7">O21*L21</f>
        <v>#DIV/0!</v>
      </c>
      <c r="Q21" s="46"/>
      <c r="R21" s="87" t="s">
        <v>202</v>
      </c>
    </row>
    <row r="22" spans="1:18" s="70" customFormat="1" x14ac:dyDescent="0.3">
      <c r="A22" s="148">
        <v>6</v>
      </c>
      <c r="B22" s="149" t="s">
        <v>320</v>
      </c>
      <c r="C22" s="150" t="s">
        <v>198</v>
      </c>
      <c r="D22" s="140" t="s">
        <v>331</v>
      </c>
      <c r="E22" s="140" t="s">
        <v>332</v>
      </c>
      <c r="F22" s="141">
        <v>196.13</v>
      </c>
      <c r="G22" s="140" t="s">
        <v>295</v>
      </c>
      <c r="H22" s="142" t="s">
        <v>199</v>
      </c>
      <c r="I22" s="151">
        <v>7</v>
      </c>
      <c r="J22" s="152">
        <v>15.75</v>
      </c>
      <c r="K22" s="43">
        <f t="shared" si="4"/>
        <v>3089.0475000000001</v>
      </c>
      <c r="L22" s="328">
        <f>'1.2 Stundenverrechnungssatz'!$B$70</f>
        <v>0</v>
      </c>
      <c r="M22" s="44">
        <f>'2.1 Leistungsrichtwerte'!$E$14</f>
        <v>0</v>
      </c>
      <c r="N22" s="45">
        <f t="shared" si="5"/>
        <v>37068.57</v>
      </c>
      <c r="O22" s="46" t="e">
        <f t="shared" si="6"/>
        <v>#DIV/0!</v>
      </c>
      <c r="P22" s="46" t="e">
        <f t="shared" si="7"/>
        <v>#DIV/0!</v>
      </c>
      <c r="Q22" s="46"/>
      <c r="R22" s="87" t="s">
        <v>202</v>
      </c>
    </row>
    <row r="23" spans="1:18" s="70" customFormat="1" x14ac:dyDescent="0.3">
      <c r="A23" s="139">
        <v>7</v>
      </c>
      <c r="B23" s="149" t="s">
        <v>320</v>
      </c>
      <c r="C23" s="150" t="s">
        <v>198</v>
      </c>
      <c r="D23" s="140" t="s">
        <v>333</v>
      </c>
      <c r="E23" s="140" t="s">
        <v>496</v>
      </c>
      <c r="F23" s="141">
        <v>73.569999999999993</v>
      </c>
      <c r="G23" s="140" t="s">
        <v>206</v>
      </c>
      <c r="H23" s="142" t="s">
        <v>218</v>
      </c>
      <c r="I23" s="151">
        <v>8</v>
      </c>
      <c r="J23" s="152">
        <v>9.42</v>
      </c>
      <c r="K23" s="43">
        <f t="shared" si="4"/>
        <v>693.0293999999999</v>
      </c>
      <c r="L23" s="328">
        <f>'1.2 Stundenverrechnungssatz'!$B$70</f>
        <v>0</v>
      </c>
      <c r="M23" s="44">
        <f>'2.1 Leistungsrichtwerte'!$E$15</f>
        <v>0</v>
      </c>
      <c r="N23" s="45">
        <f t="shared" si="5"/>
        <v>8316.3527999999988</v>
      </c>
      <c r="O23" s="46" t="e">
        <f t="shared" si="6"/>
        <v>#DIV/0!</v>
      </c>
      <c r="P23" s="46" t="e">
        <f t="shared" si="7"/>
        <v>#DIV/0!</v>
      </c>
      <c r="Q23" s="46"/>
      <c r="R23" s="87" t="s">
        <v>202</v>
      </c>
    </row>
    <row r="24" spans="1:18" s="70" customFormat="1" x14ac:dyDescent="0.3">
      <c r="A24" s="148">
        <v>8</v>
      </c>
      <c r="B24" s="149" t="s">
        <v>320</v>
      </c>
      <c r="C24" s="150" t="s">
        <v>198</v>
      </c>
      <c r="D24" s="140" t="s">
        <v>334</v>
      </c>
      <c r="E24" s="140" t="s">
        <v>222</v>
      </c>
      <c r="F24" s="141">
        <v>32.44</v>
      </c>
      <c r="G24" s="140" t="s">
        <v>210</v>
      </c>
      <c r="H24" s="142" t="s">
        <v>200</v>
      </c>
      <c r="I24" s="151">
        <v>6</v>
      </c>
      <c r="J24" s="152">
        <v>3.17</v>
      </c>
      <c r="K24" s="43">
        <f t="shared" si="4"/>
        <v>102.83479999999999</v>
      </c>
      <c r="L24" s="328">
        <f>'1.2 Stundenverrechnungssatz'!$B$70</f>
        <v>0</v>
      </c>
      <c r="M24" s="44">
        <f>'2.1 Leistungsrichtwerte'!$E$13</f>
        <v>0</v>
      </c>
      <c r="N24" s="45">
        <f t="shared" si="5"/>
        <v>1234.0175999999999</v>
      </c>
      <c r="O24" s="46" t="e">
        <f t="shared" si="6"/>
        <v>#DIV/0!</v>
      </c>
      <c r="P24" s="46" t="e">
        <f t="shared" si="7"/>
        <v>#DIV/0!</v>
      </c>
      <c r="Q24" s="46"/>
      <c r="R24" s="87" t="s">
        <v>202</v>
      </c>
    </row>
    <row r="25" spans="1:18" x14ac:dyDescent="0.3">
      <c r="A25" s="148">
        <v>9</v>
      </c>
      <c r="B25" s="149" t="s">
        <v>320</v>
      </c>
      <c r="C25" s="150" t="s">
        <v>198</v>
      </c>
      <c r="D25" s="140" t="s">
        <v>335</v>
      </c>
      <c r="E25" s="140" t="s">
        <v>213</v>
      </c>
      <c r="F25" s="141">
        <v>4.82</v>
      </c>
      <c r="G25" s="140" t="s">
        <v>203</v>
      </c>
      <c r="H25" s="142" t="s">
        <v>199</v>
      </c>
      <c r="I25" s="151">
        <v>3</v>
      </c>
      <c r="J25" s="152">
        <v>15.75</v>
      </c>
      <c r="K25" s="43">
        <f t="shared" si="0"/>
        <v>75.915000000000006</v>
      </c>
      <c r="L25" s="328">
        <f>'1.2 Stundenverrechnungssatz'!$B$70</f>
        <v>0</v>
      </c>
      <c r="M25" s="44">
        <f>'2.1 Leistungsrichtwerte'!$E$10</f>
        <v>0</v>
      </c>
      <c r="N25" s="45">
        <f t="shared" si="1"/>
        <v>910.98</v>
      </c>
      <c r="O25" s="46" t="e">
        <f t="shared" si="2"/>
        <v>#DIV/0!</v>
      </c>
      <c r="P25" s="46" t="e">
        <f t="shared" si="3"/>
        <v>#DIV/0!</v>
      </c>
      <c r="Q25" s="46"/>
      <c r="R25" s="87" t="s">
        <v>202</v>
      </c>
    </row>
    <row r="26" spans="1:18" x14ac:dyDescent="0.3">
      <c r="A26" s="139">
        <v>10</v>
      </c>
      <c r="B26" s="149" t="s">
        <v>320</v>
      </c>
      <c r="C26" s="150" t="s">
        <v>198</v>
      </c>
      <c r="D26" s="140" t="s">
        <v>336</v>
      </c>
      <c r="E26" s="140" t="s">
        <v>209</v>
      </c>
      <c r="F26" s="141">
        <v>7.69</v>
      </c>
      <c r="G26" s="140" t="s">
        <v>203</v>
      </c>
      <c r="H26" s="142" t="s">
        <v>199</v>
      </c>
      <c r="I26" s="151">
        <v>3</v>
      </c>
      <c r="J26" s="152">
        <v>15.75</v>
      </c>
      <c r="K26" s="43">
        <f t="shared" si="0"/>
        <v>121.11750000000001</v>
      </c>
      <c r="L26" s="328">
        <f>'1.2 Stundenverrechnungssatz'!$B$70</f>
        <v>0</v>
      </c>
      <c r="M26" s="44">
        <f>'2.1 Leistungsrichtwerte'!$E$10</f>
        <v>0</v>
      </c>
      <c r="N26" s="45">
        <f t="shared" si="1"/>
        <v>1453.41</v>
      </c>
      <c r="O26" s="46" t="e">
        <f t="shared" si="2"/>
        <v>#DIV/0!</v>
      </c>
      <c r="P26" s="46" t="e">
        <f t="shared" si="3"/>
        <v>#DIV/0!</v>
      </c>
      <c r="Q26" s="46"/>
      <c r="R26" s="87" t="s">
        <v>202</v>
      </c>
    </row>
    <row r="27" spans="1:18" x14ac:dyDescent="0.3">
      <c r="A27" s="148">
        <v>11</v>
      </c>
      <c r="B27" s="149" t="s">
        <v>320</v>
      </c>
      <c r="C27" s="150" t="s">
        <v>198</v>
      </c>
      <c r="D27" s="140" t="s">
        <v>337</v>
      </c>
      <c r="E27" s="140" t="s">
        <v>212</v>
      </c>
      <c r="F27" s="141">
        <v>3.45</v>
      </c>
      <c r="G27" s="140" t="s">
        <v>203</v>
      </c>
      <c r="H27" s="142" t="s">
        <v>199</v>
      </c>
      <c r="I27" s="151">
        <v>3</v>
      </c>
      <c r="J27" s="152">
        <v>15.75</v>
      </c>
      <c r="K27" s="43">
        <f t="shared" si="0"/>
        <v>54.337500000000006</v>
      </c>
      <c r="L27" s="328">
        <f>'1.2 Stundenverrechnungssatz'!$B$70</f>
        <v>0</v>
      </c>
      <c r="M27" s="44">
        <f>'2.1 Leistungsrichtwerte'!$E$10</f>
        <v>0</v>
      </c>
      <c r="N27" s="45">
        <f t="shared" si="1"/>
        <v>652.05000000000007</v>
      </c>
      <c r="O27" s="46" t="e">
        <f t="shared" si="2"/>
        <v>#DIV/0!</v>
      </c>
      <c r="P27" s="46" t="e">
        <f t="shared" si="3"/>
        <v>#DIV/0!</v>
      </c>
      <c r="Q27" s="46"/>
      <c r="R27" s="87" t="s">
        <v>202</v>
      </c>
    </row>
    <row r="28" spans="1:18" x14ac:dyDescent="0.3">
      <c r="A28" s="148">
        <v>12</v>
      </c>
      <c r="B28" s="149" t="s">
        <v>320</v>
      </c>
      <c r="C28" s="150" t="s">
        <v>198</v>
      </c>
      <c r="D28" s="140" t="s">
        <v>338</v>
      </c>
      <c r="E28" s="140" t="s">
        <v>208</v>
      </c>
      <c r="F28" s="141">
        <v>5.5</v>
      </c>
      <c r="G28" s="140" t="s">
        <v>203</v>
      </c>
      <c r="H28" s="142" t="s">
        <v>199</v>
      </c>
      <c r="I28" s="151">
        <v>3</v>
      </c>
      <c r="J28" s="152">
        <v>15.75</v>
      </c>
      <c r="K28" s="43">
        <f t="shared" si="0"/>
        <v>86.625</v>
      </c>
      <c r="L28" s="328">
        <f>'1.2 Stundenverrechnungssatz'!$B$70</f>
        <v>0</v>
      </c>
      <c r="M28" s="44">
        <f>'2.1 Leistungsrichtwerte'!$E$10</f>
        <v>0</v>
      </c>
      <c r="N28" s="45">
        <f t="shared" si="1"/>
        <v>1039.5</v>
      </c>
      <c r="O28" s="46" t="e">
        <f t="shared" si="2"/>
        <v>#DIV/0!</v>
      </c>
      <c r="P28" s="46" t="e">
        <f t="shared" si="3"/>
        <v>#DIV/0!</v>
      </c>
      <c r="Q28" s="46"/>
      <c r="R28" s="87" t="s">
        <v>202</v>
      </c>
    </row>
    <row r="29" spans="1:18" x14ac:dyDescent="0.3">
      <c r="A29" s="139">
        <v>13</v>
      </c>
      <c r="B29" s="149" t="s">
        <v>320</v>
      </c>
      <c r="C29" s="150" t="s">
        <v>198</v>
      </c>
      <c r="D29" s="140" t="s">
        <v>339</v>
      </c>
      <c r="E29" s="140" t="s">
        <v>204</v>
      </c>
      <c r="F29" s="141">
        <v>67.37</v>
      </c>
      <c r="G29" s="140" t="s">
        <v>210</v>
      </c>
      <c r="H29" s="142" t="s">
        <v>199</v>
      </c>
      <c r="I29" s="151" t="s">
        <v>32</v>
      </c>
      <c r="J29" s="152">
        <v>15.75</v>
      </c>
      <c r="K29" s="43">
        <f t="shared" si="0"/>
        <v>1061.0775000000001</v>
      </c>
      <c r="L29" s="328">
        <f>'1.2 Stundenverrechnungssatz'!$B$70</f>
        <v>0</v>
      </c>
      <c r="M29" s="44">
        <f>'2.1 Leistungsrichtwerte'!$E$7</f>
        <v>0</v>
      </c>
      <c r="N29" s="45">
        <f t="shared" si="1"/>
        <v>12732.93</v>
      </c>
      <c r="O29" s="46" t="e">
        <f t="shared" si="2"/>
        <v>#DIV/0!</v>
      </c>
      <c r="P29" s="46" t="e">
        <f t="shared" si="3"/>
        <v>#DIV/0!</v>
      </c>
      <c r="Q29" s="46"/>
      <c r="R29" s="87" t="s">
        <v>202</v>
      </c>
    </row>
    <row r="30" spans="1:18" x14ac:dyDescent="0.3">
      <c r="A30" s="148">
        <v>14</v>
      </c>
      <c r="B30" s="149" t="s">
        <v>320</v>
      </c>
      <c r="C30" s="150" t="s">
        <v>198</v>
      </c>
      <c r="D30" s="140" t="s">
        <v>340</v>
      </c>
      <c r="E30" s="140" t="s">
        <v>235</v>
      </c>
      <c r="F30" s="141">
        <v>5.6</v>
      </c>
      <c r="G30" s="140" t="s">
        <v>210</v>
      </c>
      <c r="H30" s="142" t="s">
        <v>199</v>
      </c>
      <c r="I30" s="151" t="s">
        <v>32</v>
      </c>
      <c r="J30" s="152">
        <v>15.75</v>
      </c>
      <c r="K30" s="43">
        <f t="shared" si="0"/>
        <v>88.199999999999989</v>
      </c>
      <c r="L30" s="328">
        <f>'1.2 Stundenverrechnungssatz'!$B$70</f>
        <v>0</v>
      </c>
      <c r="M30" s="44">
        <f>'2.1 Leistungsrichtwerte'!$E$7</f>
        <v>0</v>
      </c>
      <c r="N30" s="45">
        <f t="shared" si="1"/>
        <v>1058.3999999999999</v>
      </c>
      <c r="O30" s="46" t="e">
        <f t="shared" si="2"/>
        <v>#DIV/0!</v>
      </c>
      <c r="P30" s="46" t="e">
        <f t="shared" si="3"/>
        <v>#DIV/0!</v>
      </c>
      <c r="Q30" s="46"/>
      <c r="R30" s="87" t="s">
        <v>202</v>
      </c>
    </row>
    <row r="31" spans="1:18" x14ac:dyDescent="0.3">
      <c r="A31" s="104"/>
      <c r="B31" s="104"/>
      <c r="C31" s="104"/>
      <c r="D31" s="104"/>
      <c r="E31" s="104"/>
      <c r="F31" s="104"/>
      <c r="G31" s="104"/>
      <c r="H31" s="104"/>
      <c r="I31" s="104"/>
      <c r="J31" s="104"/>
      <c r="K31" s="104"/>
      <c r="L31" s="104"/>
      <c r="M31" s="104"/>
      <c r="N31" s="104"/>
      <c r="O31" s="104"/>
      <c r="P31" s="104"/>
      <c r="Q31" s="104"/>
      <c r="R31" s="104"/>
    </row>
    <row r="32" spans="1:18" x14ac:dyDescent="0.3">
      <c r="A32" s="104"/>
      <c r="B32" s="104"/>
      <c r="C32" s="104"/>
      <c r="D32" s="104"/>
      <c r="E32" s="104"/>
      <c r="F32" s="104"/>
      <c r="G32" s="104"/>
      <c r="H32" s="104"/>
      <c r="I32" s="104"/>
      <c r="J32" s="104"/>
      <c r="K32" s="104"/>
      <c r="L32" s="104"/>
      <c r="M32" s="104"/>
      <c r="N32" s="104"/>
      <c r="O32" s="104"/>
      <c r="P32" s="104"/>
      <c r="Q32" s="104"/>
      <c r="R32" s="104"/>
    </row>
    <row r="33" spans="1:18" x14ac:dyDescent="0.3">
      <c r="A33" s="104"/>
      <c r="B33" s="104"/>
      <c r="C33" s="104"/>
      <c r="D33" s="104"/>
      <c r="E33" s="104"/>
      <c r="F33" s="104"/>
      <c r="G33" s="104"/>
      <c r="H33" s="104"/>
      <c r="I33" s="104"/>
      <c r="J33" s="104"/>
      <c r="K33" s="104"/>
      <c r="L33" s="104"/>
      <c r="M33" s="104"/>
      <c r="N33" s="104"/>
      <c r="O33" s="104"/>
      <c r="P33" s="104"/>
      <c r="Q33" s="104"/>
      <c r="R33" s="104"/>
    </row>
    <row r="34" spans="1:18" x14ac:dyDescent="0.3">
      <c r="A34" s="104"/>
      <c r="B34" s="104"/>
      <c r="C34" s="104"/>
      <c r="D34" s="104"/>
      <c r="E34" s="104"/>
      <c r="F34" s="104"/>
      <c r="G34" s="104"/>
      <c r="H34" s="104"/>
      <c r="I34" s="104"/>
      <c r="J34" s="104"/>
      <c r="K34" s="104"/>
      <c r="L34" s="104"/>
      <c r="M34" s="104"/>
      <c r="N34" s="104"/>
      <c r="O34" s="104"/>
      <c r="P34" s="104"/>
      <c r="Q34" s="104"/>
      <c r="R34" s="104"/>
    </row>
    <row r="35" spans="1:18" x14ac:dyDescent="0.3">
      <c r="A35" s="104"/>
      <c r="B35" s="104"/>
      <c r="C35" s="104"/>
      <c r="D35" s="104"/>
      <c r="E35" s="104"/>
      <c r="F35" s="104"/>
      <c r="G35" s="104"/>
      <c r="H35" s="104"/>
      <c r="I35" s="104"/>
      <c r="J35" s="104"/>
      <c r="K35" s="104"/>
      <c r="L35" s="104"/>
      <c r="M35" s="104"/>
      <c r="N35" s="104"/>
      <c r="O35" s="104"/>
      <c r="P35" s="104"/>
      <c r="Q35" s="104"/>
      <c r="R35" s="104"/>
    </row>
  </sheetData>
  <sheetProtection algorithmName="SHA-512" hashValue="wR2tM/ft8GOCFu5eo3B4urLwJCX3tPxNdCNAHHSTHjgLtYbFn1bfLNV9h/OWm+RDovpadRb66D1R7ypMomlc9g==" saltValue="JOeDvuxmPaNRaHFHpuiabg==" spinCount="100000" sheet="1" objects="1" scenarios="1"/>
  <autoFilter ref="A15:R30" xr:uid="{F6DA6538-9960-45A8-91C3-2FC4F95978AF}"/>
  <mergeCells count="34">
    <mergeCell ref="L6:R6"/>
    <mergeCell ref="L7:M7"/>
    <mergeCell ref="L8:M8"/>
    <mergeCell ref="L9:M9"/>
    <mergeCell ref="L10:M10"/>
    <mergeCell ref="L11:M11"/>
    <mergeCell ref="O11:P11"/>
    <mergeCell ref="Q15:Q16"/>
    <mergeCell ref="Q7:R7"/>
    <mergeCell ref="Q8:R8"/>
    <mergeCell ref="Q9:R9"/>
    <mergeCell ref="Q10:R10"/>
    <mergeCell ref="Q11:R11"/>
    <mergeCell ref="Q12:R12"/>
    <mergeCell ref="Q13:R13"/>
    <mergeCell ref="R15:R16"/>
    <mergeCell ref="L12:M12"/>
    <mergeCell ref="L13:M13"/>
    <mergeCell ref="A15:A16"/>
    <mergeCell ref="B15:B16"/>
    <mergeCell ref="C15:C16"/>
    <mergeCell ref="D15:D16"/>
    <mergeCell ref="E15:E16"/>
    <mergeCell ref="F15:F16"/>
    <mergeCell ref="G15:G16"/>
    <mergeCell ref="H15:H16"/>
    <mergeCell ref="O15:O16"/>
    <mergeCell ref="P15:P16"/>
    <mergeCell ref="I15:I16"/>
    <mergeCell ref="J15:J16"/>
    <mergeCell ref="K15:K16"/>
    <mergeCell ref="L15:L16"/>
    <mergeCell ref="M15:M16"/>
    <mergeCell ref="N15:N16"/>
  </mergeCells>
  <hyperlinks>
    <hyperlink ref="R14" location="Bearbeitungshinweise!C36" display="Bearbeitungshinweise" xr:uid="{C432BB2F-3E8B-41F6-93E3-0A233C07A736}"/>
  </hyperlinks>
  <pageMargins left="0.7" right="0.7" top="0.78740157499999996" bottom="0.78740157499999996" header="0.3" footer="0.3"/>
  <pageSetup paperSize="9" scale="4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67770-1E74-42C9-BE3C-5285E9DDAF2E}">
  <sheetPr>
    <tabColor rgb="FF00B050"/>
  </sheetPr>
  <dimension ref="A1:R29"/>
  <sheetViews>
    <sheetView zoomScale="90" zoomScaleNormal="90" workbookViewId="0">
      <selection activeCell="L6" sqref="L6:R6"/>
    </sheetView>
  </sheetViews>
  <sheetFormatPr baseColWidth="10" defaultRowHeight="14.4" x14ac:dyDescent="0.3"/>
  <cols>
    <col min="2" max="2" width="38.21875" customWidth="1"/>
    <col min="5" max="5" width="29.33203125" customWidth="1"/>
    <col min="6" max="6" width="14.77734375" customWidth="1"/>
    <col min="12" max="12" width="15" customWidth="1"/>
    <col min="16" max="16" width="17.21875" customWidth="1"/>
  </cols>
  <sheetData>
    <row r="1" spans="1:18" x14ac:dyDescent="0.3">
      <c r="A1" s="30"/>
      <c r="B1" s="61"/>
      <c r="C1" s="30"/>
      <c r="D1" s="31"/>
      <c r="E1" s="61"/>
      <c r="F1" s="32"/>
      <c r="G1" s="30"/>
      <c r="H1" s="30"/>
      <c r="I1" s="30"/>
      <c r="J1" s="30"/>
      <c r="K1" s="30"/>
      <c r="L1" s="30"/>
      <c r="M1" s="30"/>
      <c r="N1" s="30"/>
      <c r="O1" s="30"/>
      <c r="P1" s="30"/>
      <c r="Q1" s="30"/>
      <c r="R1" s="30"/>
    </row>
    <row r="2" spans="1:18" x14ac:dyDescent="0.3">
      <c r="A2" s="33" t="s">
        <v>41</v>
      </c>
      <c r="B2" s="61"/>
      <c r="C2" s="30"/>
      <c r="D2" s="31"/>
      <c r="E2" s="61"/>
      <c r="F2" s="32"/>
      <c r="G2" s="30"/>
      <c r="H2" s="30"/>
      <c r="I2" s="30"/>
      <c r="J2" s="30"/>
      <c r="K2" s="30"/>
      <c r="L2" s="30"/>
      <c r="M2" s="30"/>
      <c r="N2" s="30"/>
      <c r="O2" s="30"/>
      <c r="P2" s="30"/>
      <c r="Q2" s="30"/>
      <c r="R2" s="30"/>
    </row>
    <row r="3" spans="1:18" x14ac:dyDescent="0.3">
      <c r="A3" s="30" t="s">
        <v>42</v>
      </c>
      <c r="B3" s="62"/>
      <c r="C3" s="33"/>
      <c r="D3" s="31"/>
      <c r="E3" s="61"/>
      <c r="F3" s="32"/>
      <c r="G3" s="30"/>
      <c r="H3" s="30"/>
      <c r="I3" s="30"/>
      <c r="J3" s="30"/>
      <c r="K3" s="30"/>
      <c r="L3" s="30"/>
      <c r="M3" s="30"/>
      <c r="N3" s="30"/>
      <c r="O3" s="30"/>
      <c r="P3" s="30"/>
      <c r="Q3" s="30"/>
      <c r="R3" s="30"/>
    </row>
    <row r="4" spans="1:18" x14ac:dyDescent="0.3">
      <c r="A4" s="30" t="s">
        <v>43</v>
      </c>
      <c r="B4" s="62"/>
      <c r="C4" s="33"/>
      <c r="D4" s="31"/>
      <c r="E4" s="65"/>
      <c r="F4" s="32"/>
      <c r="G4" s="30"/>
      <c r="H4" s="30"/>
      <c r="I4" s="30"/>
      <c r="J4" s="30"/>
      <c r="K4" s="30"/>
      <c r="L4" s="30"/>
      <c r="M4" s="30"/>
      <c r="N4" s="30"/>
      <c r="O4" s="30"/>
      <c r="P4" s="30"/>
      <c r="Q4" s="30"/>
      <c r="R4" s="30"/>
    </row>
    <row r="5" spans="1:18" ht="37.200000000000003" customHeight="1" x14ac:dyDescent="0.3">
      <c r="A5" s="30"/>
      <c r="B5" s="62"/>
      <c r="C5" s="33"/>
      <c r="D5" s="31"/>
      <c r="E5" s="61"/>
      <c r="F5" s="32"/>
      <c r="G5" s="30"/>
      <c r="H5" s="30"/>
      <c r="I5" s="30"/>
      <c r="J5" s="30"/>
      <c r="K5" s="30"/>
      <c r="L5" s="30"/>
      <c r="M5" s="30"/>
      <c r="N5" s="30"/>
      <c r="O5" s="30"/>
      <c r="P5" s="30"/>
      <c r="Q5" s="30"/>
      <c r="R5" s="30"/>
    </row>
    <row r="6" spans="1:18" x14ac:dyDescent="0.3">
      <c r="A6" s="30"/>
      <c r="B6" s="61"/>
      <c r="C6" s="30"/>
      <c r="D6" s="31"/>
      <c r="E6" s="61"/>
      <c r="F6" s="32"/>
      <c r="G6" s="30"/>
      <c r="H6" s="30"/>
      <c r="I6" s="30"/>
      <c r="J6" s="30"/>
      <c r="K6" s="30"/>
      <c r="L6" s="425" t="str">
        <f>"Firma:" &amp;'1.1 Stammdaten'!C10</f>
        <v>Firma:</v>
      </c>
      <c r="M6" s="426"/>
      <c r="N6" s="426"/>
      <c r="O6" s="426"/>
      <c r="P6" s="426"/>
      <c r="Q6" s="426"/>
      <c r="R6" s="427"/>
    </row>
    <row r="7" spans="1:18" x14ac:dyDescent="0.3">
      <c r="A7" s="35" t="s">
        <v>44</v>
      </c>
      <c r="B7" s="63"/>
      <c r="C7" s="36"/>
      <c r="D7" s="37"/>
      <c r="E7" s="63"/>
      <c r="F7" s="38"/>
      <c r="G7" s="36"/>
      <c r="H7" s="36"/>
      <c r="I7" s="36"/>
      <c r="J7" s="36"/>
      <c r="K7" s="36"/>
      <c r="L7" s="444" t="s">
        <v>119</v>
      </c>
      <c r="M7" s="445"/>
      <c r="N7" s="39">
        <f>Q8/15.75</f>
        <v>60.943771428571431</v>
      </c>
      <c r="O7" s="50" t="s">
        <v>45</v>
      </c>
      <c r="P7" s="50"/>
      <c r="Q7" s="447">
        <f>SUM(N17:N30)</f>
        <v>11518.372800000001</v>
      </c>
      <c r="R7" s="448"/>
    </row>
    <row r="8" spans="1:18" x14ac:dyDescent="0.3">
      <c r="A8" s="36"/>
      <c r="B8" s="63"/>
      <c r="C8" s="36"/>
      <c r="D8" s="37"/>
      <c r="E8" s="63"/>
      <c r="F8" s="38"/>
      <c r="G8" s="36"/>
      <c r="H8" s="36"/>
      <c r="I8" s="36"/>
      <c r="J8" s="36"/>
      <c r="K8" s="36"/>
      <c r="L8" s="444" t="s">
        <v>120</v>
      </c>
      <c r="M8" s="445"/>
      <c r="N8" s="39" t="e">
        <f>(Q9/12)/15.75</f>
        <v>#DIV/0!</v>
      </c>
      <c r="O8" s="40" t="s">
        <v>46</v>
      </c>
      <c r="P8" s="40"/>
      <c r="Q8" s="447">
        <f>SUM(N17:N30)/12</f>
        <v>959.86440000000005</v>
      </c>
      <c r="R8" s="448"/>
    </row>
    <row r="9" spans="1:18" x14ac:dyDescent="0.3">
      <c r="A9" s="35" t="s">
        <v>439</v>
      </c>
      <c r="B9" s="63"/>
      <c r="C9" s="36"/>
      <c r="D9" s="37"/>
      <c r="E9" s="63"/>
      <c r="F9" s="38"/>
      <c r="G9" s="36"/>
      <c r="H9" s="36"/>
      <c r="I9" s="36"/>
      <c r="J9" s="36"/>
      <c r="K9" s="36"/>
      <c r="L9" s="444" t="s">
        <v>121</v>
      </c>
      <c r="M9" s="445"/>
      <c r="N9" s="41" t="e">
        <f>Q10/Q7</f>
        <v>#DIV/0!</v>
      </c>
      <c r="O9" s="40" t="s">
        <v>47</v>
      </c>
      <c r="P9" s="40"/>
      <c r="Q9" s="447" t="e">
        <f>SUM(O17:O30)</f>
        <v>#DIV/0!</v>
      </c>
      <c r="R9" s="448"/>
    </row>
    <row r="10" spans="1:18" x14ac:dyDescent="0.3">
      <c r="A10" s="36"/>
      <c r="B10" s="63"/>
      <c r="C10" s="36"/>
      <c r="D10" s="37"/>
      <c r="E10" s="63"/>
      <c r="F10" s="38"/>
      <c r="G10" s="36"/>
      <c r="H10" s="36"/>
      <c r="I10" s="36"/>
      <c r="J10" s="36"/>
      <c r="K10" s="36"/>
      <c r="L10" s="444" t="s">
        <v>49</v>
      </c>
      <c r="M10" s="445"/>
      <c r="N10" s="96">
        <v>0.19</v>
      </c>
      <c r="O10" s="40" t="s">
        <v>48</v>
      </c>
      <c r="P10" s="40"/>
      <c r="Q10" s="447" t="e">
        <f>SUM(P17:P30)</f>
        <v>#DIV/0!</v>
      </c>
      <c r="R10" s="448"/>
    </row>
    <row r="11" spans="1:18" x14ac:dyDescent="0.3">
      <c r="A11" s="36"/>
      <c r="B11" s="63"/>
      <c r="C11" s="36"/>
      <c r="D11" s="37"/>
      <c r="E11" s="63"/>
      <c r="F11" s="38"/>
      <c r="G11" s="36"/>
      <c r="H11" s="36"/>
      <c r="I11" s="36"/>
      <c r="J11" s="36"/>
      <c r="K11" s="36"/>
      <c r="L11" s="444" t="s">
        <v>136</v>
      </c>
      <c r="M11" s="445"/>
      <c r="N11" s="41" t="e">
        <f>N9*N10+N9</f>
        <v>#DIV/0!</v>
      </c>
      <c r="O11" s="444" t="s">
        <v>49</v>
      </c>
      <c r="P11" s="445"/>
      <c r="Q11" s="449">
        <v>0.19</v>
      </c>
      <c r="R11" s="450"/>
    </row>
    <row r="12" spans="1:18" x14ac:dyDescent="0.3">
      <c r="A12" s="36"/>
      <c r="B12" s="63"/>
      <c r="C12" s="36"/>
      <c r="D12" s="37"/>
      <c r="E12" s="63"/>
      <c r="F12" s="38"/>
      <c r="G12" s="36"/>
      <c r="H12" s="36"/>
      <c r="I12" s="36"/>
      <c r="J12" s="36"/>
      <c r="K12" s="36"/>
      <c r="L12" s="434" t="s">
        <v>122</v>
      </c>
      <c r="M12" s="435"/>
      <c r="N12" s="42" t="e">
        <f>N7/N8</f>
        <v>#DIV/0!</v>
      </c>
      <c r="O12" s="40" t="s">
        <v>140</v>
      </c>
      <c r="P12" s="40"/>
      <c r="Q12" s="447" t="e">
        <f>Q10*Q11+Q10</f>
        <v>#DIV/0!</v>
      </c>
      <c r="R12" s="448"/>
    </row>
    <row r="13" spans="1:18" x14ac:dyDescent="0.3">
      <c r="A13" s="36"/>
      <c r="B13" s="63"/>
      <c r="C13" s="36"/>
      <c r="D13" s="37"/>
      <c r="E13" s="63"/>
      <c r="F13" s="38"/>
      <c r="G13" s="36"/>
      <c r="H13" s="36"/>
      <c r="I13" s="36"/>
      <c r="J13" s="36"/>
      <c r="K13" s="36"/>
      <c r="L13" s="444" t="s">
        <v>215</v>
      </c>
      <c r="M13" s="451"/>
      <c r="N13" s="54" t="e">
        <f>N7*N9</f>
        <v>#DIV/0!</v>
      </c>
      <c r="O13" s="97" t="s">
        <v>50</v>
      </c>
      <c r="P13" s="97"/>
      <c r="Q13" s="447">
        <f>SUM(F17:F30)</f>
        <v>140</v>
      </c>
      <c r="R13" s="448"/>
    </row>
    <row r="14" spans="1:18" x14ac:dyDescent="0.3">
      <c r="A14" s="30"/>
      <c r="B14" s="61"/>
      <c r="C14" s="30"/>
      <c r="D14" s="31"/>
      <c r="E14" s="61"/>
      <c r="F14" s="32"/>
      <c r="G14" s="30"/>
      <c r="H14" s="30"/>
      <c r="I14" s="30"/>
      <c r="J14" s="30"/>
      <c r="K14" s="30"/>
      <c r="L14" s="30"/>
      <c r="M14" s="30"/>
      <c r="N14" s="30"/>
      <c r="O14" s="30"/>
      <c r="P14" s="30"/>
      <c r="Q14" s="30"/>
      <c r="R14" s="26" t="s">
        <v>110</v>
      </c>
    </row>
    <row r="15" spans="1:18" ht="14.4"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46" t="s">
        <v>83</v>
      </c>
      <c r="R15" s="430" t="s">
        <v>132</v>
      </c>
    </row>
    <row r="16" spans="1:18" ht="30.6" customHeight="1" x14ac:dyDescent="0.3">
      <c r="A16" s="440"/>
      <c r="B16" s="440"/>
      <c r="C16" s="440"/>
      <c r="D16" s="440"/>
      <c r="E16" s="440"/>
      <c r="F16" s="429"/>
      <c r="G16" s="429"/>
      <c r="H16" s="429"/>
      <c r="I16" s="429"/>
      <c r="J16" s="429"/>
      <c r="K16" s="429"/>
      <c r="L16" s="429"/>
      <c r="M16" s="429"/>
      <c r="N16" s="429"/>
      <c r="O16" s="429"/>
      <c r="P16" s="429"/>
      <c r="Q16" s="429"/>
      <c r="R16" s="431"/>
    </row>
    <row r="17" spans="1:18" x14ac:dyDescent="0.3">
      <c r="A17" s="148">
        <v>1</v>
      </c>
      <c r="B17" s="149" t="s">
        <v>431</v>
      </c>
      <c r="C17" s="150" t="s">
        <v>198</v>
      </c>
      <c r="D17" s="140" t="s">
        <v>432</v>
      </c>
      <c r="E17" s="140" t="s">
        <v>433</v>
      </c>
      <c r="F17" s="141">
        <v>58.54</v>
      </c>
      <c r="G17" s="140" t="s">
        <v>206</v>
      </c>
      <c r="H17" s="142" t="s">
        <v>219</v>
      </c>
      <c r="I17" s="151">
        <v>8</v>
      </c>
      <c r="J17" s="152">
        <v>6.33</v>
      </c>
      <c r="K17" s="72">
        <f t="shared" ref="K17:K19" si="0">J17*F17</f>
        <v>370.5582</v>
      </c>
      <c r="L17" s="327">
        <f>'1.2 Stundenverrechnungssatz'!$B$70</f>
        <v>0</v>
      </c>
      <c r="M17" s="73">
        <f>'2.1 Leistungsrichtwerte'!$E$15</f>
        <v>0</v>
      </c>
      <c r="N17" s="74">
        <f t="shared" ref="N17:N19" si="1">K17*12</f>
        <v>4446.6984000000002</v>
      </c>
      <c r="O17" s="75" t="e">
        <f t="shared" ref="O17:O19" si="2">N17/M17</f>
        <v>#DIV/0!</v>
      </c>
      <c r="P17" s="75" t="e">
        <f t="shared" ref="P17:P19" si="3">O17*L17</f>
        <v>#DIV/0!</v>
      </c>
      <c r="Q17" s="75"/>
      <c r="R17" s="88" t="s">
        <v>202</v>
      </c>
    </row>
    <row r="18" spans="1:18" x14ac:dyDescent="0.3">
      <c r="A18" s="148">
        <v>2</v>
      </c>
      <c r="B18" s="149" t="s">
        <v>431</v>
      </c>
      <c r="C18" s="150" t="s">
        <v>198</v>
      </c>
      <c r="D18" s="140" t="s">
        <v>434</v>
      </c>
      <c r="E18" s="140" t="s">
        <v>433</v>
      </c>
      <c r="F18" s="141">
        <v>73.64</v>
      </c>
      <c r="G18" s="140" t="s">
        <v>206</v>
      </c>
      <c r="H18" s="142" t="s">
        <v>219</v>
      </c>
      <c r="I18" s="151">
        <v>8</v>
      </c>
      <c r="J18" s="152">
        <v>6.33</v>
      </c>
      <c r="K18" s="72">
        <f t="shared" si="0"/>
        <v>466.14120000000003</v>
      </c>
      <c r="L18" s="327">
        <f>'1.2 Stundenverrechnungssatz'!$B$70</f>
        <v>0</v>
      </c>
      <c r="M18" s="73">
        <f>'2.1 Leistungsrichtwerte'!$E$15</f>
        <v>0</v>
      </c>
      <c r="N18" s="74">
        <f t="shared" si="1"/>
        <v>5593.6944000000003</v>
      </c>
      <c r="O18" s="75" t="e">
        <f t="shared" si="2"/>
        <v>#DIV/0!</v>
      </c>
      <c r="P18" s="75" t="e">
        <f t="shared" si="3"/>
        <v>#DIV/0!</v>
      </c>
      <c r="Q18" s="75"/>
      <c r="R18" s="88" t="s">
        <v>202</v>
      </c>
    </row>
    <row r="19" spans="1:18" x14ac:dyDescent="0.3">
      <c r="A19" s="148">
        <v>3</v>
      </c>
      <c r="B19" s="149" t="s">
        <v>431</v>
      </c>
      <c r="C19" s="150" t="s">
        <v>198</v>
      </c>
      <c r="D19" s="140" t="s">
        <v>435</v>
      </c>
      <c r="E19" s="140" t="s">
        <v>436</v>
      </c>
      <c r="F19" s="141">
        <v>7.82</v>
      </c>
      <c r="G19" s="140" t="s">
        <v>206</v>
      </c>
      <c r="H19" s="142" t="s">
        <v>199</v>
      </c>
      <c r="I19" s="151" t="s">
        <v>32</v>
      </c>
      <c r="J19" s="152">
        <v>15.75</v>
      </c>
      <c r="K19" s="72">
        <f t="shared" si="0"/>
        <v>123.16500000000001</v>
      </c>
      <c r="L19" s="327">
        <f>'1.2 Stundenverrechnungssatz'!$B$70</f>
        <v>0</v>
      </c>
      <c r="M19" s="73">
        <f>'2.1 Leistungsrichtwerte'!$E$7</f>
        <v>0</v>
      </c>
      <c r="N19" s="74">
        <f t="shared" si="1"/>
        <v>1477.98</v>
      </c>
      <c r="O19" s="75" t="e">
        <f t="shared" si="2"/>
        <v>#DIV/0!</v>
      </c>
      <c r="P19" s="75" t="e">
        <f t="shared" si="3"/>
        <v>#DIV/0!</v>
      </c>
      <c r="Q19" s="75"/>
      <c r="R19" s="88" t="s">
        <v>202</v>
      </c>
    </row>
    <row r="20" spans="1:18" x14ac:dyDescent="0.3">
      <c r="A20" s="104"/>
      <c r="B20" s="104"/>
      <c r="C20" s="104"/>
      <c r="D20" s="104"/>
      <c r="E20" s="104"/>
      <c r="F20" s="104"/>
      <c r="G20" s="104"/>
      <c r="H20" s="104"/>
      <c r="I20" s="104"/>
      <c r="J20" s="104"/>
      <c r="K20" s="104"/>
      <c r="L20" s="104"/>
      <c r="M20" s="104"/>
      <c r="N20" s="104"/>
      <c r="O20" s="104"/>
      <c r="P20" s="104"/>
      <c r="Q20" s="104"/>
      <c r="R20" s="104"/>
    </row>
    <row r="21" spans="1:18" x14ac:dyDescent="0.3">
      <c r="A21" s="104"/>
      <c r="B21" s="104"/>
      <c r="C21" s="104"/>
      <c r="D21" s="104"/>
      <c r="E21" s="104"/>
      <c r="F21" s="104"/>
      <c r="G21" s="104"/>
      <c r="H21" s="104"/>
      <c r="I21" s="104"/>
      <c r="J21" s="104"/>
      <c r="K21" s="104"/>
      <c r="L21" s="104"/>
      <c r="M21" s="104"/>
      <c r="N21" s="104"/>
      <c r="O21" s="104"/>
      <c r="P21" s="104"/>
      <c r="Q21" s="104"/>
      <c r="R21" s="104"/>
    </row>
    <row r="22" spans="1:18" x14ac:dyDescent="0.3">
      <c r="A22" s="104"/>
      <c r="B22" s="104"/>
      <c r="C22" s="104"/>
      <c r="D22" s="104"/>
      <c r="E22" s="104"/>
      <c r="F22" s="104"/>
      <c r="G22" s="104"/>
      <c r="H22" s="104"/>
      <c r="I22" s="104"/>
      <c r="J22" s="104"/>
      <c r="K22" s="104"/>
      <c r="L22" s="104"/>
      <c r="M22" s="104"/>
      <c r="N22" s="104"/>
      <c r="O22" s="104"/>
      <c r="P22" s="104"/>
      <c r="Q22" s="104"/>
      <c r="R22" s="104"/>
    </row>
    <row r="23" spans="1:18" x14ac:dyDescent="0.3">
      <c r="A23" s="104"/>
      <c r="B23" s="104"/>
      <c r="C23" s="104"/>
      <c r="D23" s="104"/>
      <c r="E23" s="104"/>
      <c r="F23" s="104"/>
      <c r="G23" s="104"/>
      <c r="H23" s="104"/>
      <c r="I23" s="104"/>
      <c r="J23" s="104"/>
      <c r="K23" s="104"/>
      <c r="L23" s="104"/>
      <c r="M23" s="104"/>
      <c r="N23" s="104"/>
      <c r="O23" s="104"/>
      <c r="P23" s="104"/>
      <c r="Q23" s="104"/>
      <c r="R23" s="104"/>
    </row>
    <row r="24" spans="1:18" x14ac:dyDescent="0.3">
      <c r="A24" s="104"/>
      <c r="B24" s="104"/>
      <c r="C24" s="104"/>
      <c r="D24" s="104"/>
      <c r="E24" s="104"/>
      <c r="F24" s="104"/>
      <c r="G24" s="104"/>
      <c r="H24" s="104"/>
      <c r="I24" s="104"/>
      <c r="J24" s="104"/>
      <c r="K24" s="104"/>
      <c r="L24" s="104"/>
      <c r="M24" s="104"/>
      <c r="N24" s="104"/>
      <c r="O24" s="104"/>
      <c r="P24" s="104"/>
      <c r="Q24" s="104"/>
      <c r="R24" s="104"/>
    </row>
    <row r="25" spans="1:18" x14ac:dyDescent="0.3">
      <c r="A25" s="104"/>
      <c r="B25" s="104"/>
      <c r="C25" s="104"/>
      <c r="D25" s="104"/>
      <c r="E25" s="104"/>
      <c r="F25" s="104"/>
      <c r="G25" s="104"/>
      <c r="H25" s="104"/>
      <c r="I25" s="104"/>
      <c r="J25" s="104"/>
      <c r="K25" s="104"/>
      <c r="L25" s="104"/>
      <c r="M25" s="104"/>
      <c r="N25" s="104"/>
      <c r="O25" s="104"/>
      <c r="P25" s="104"/>
      <c r="Q25" s="104"/>
      <c r="R25" s="104"/>
    </row>
    <row r="26" spans="1:18" x14ac:dyDescent="0.3">
      <c r="A26" s="104"/>
      <c r="B26" s="104"/>
      <c r="C26" s="104"/>
      <c r="D26" s="104"/>
      <c r="E26" s="104"/>
      <c r="F26" s="104"/>
      <c r="G26" s="104"/>
      <c r="H26" s="104"/>
      <c r="I26" s="104"/>
      <c r="J26" s="104"/>
      <c r="K26" s="104"/>
      <c r="L26" s="104"/>
      <c r="M26" s="104"/>
      <c r="N26" s="104"/>
      <c r="O26" s="104"/>
      <c r="P26" s="104"/>
      <c r="Q26" s="104"/>
      <c r="R26" s="104"/>
    </row>
    <row r="27" spans="1:18" x14ac:dyDescent="0.3">
      <c r="A27" s="104"/>
      <c r="B27" s="104"/>
      <c r="C27" s="104"/>
      <c r="D27" s="104"/>
      <c r="E27" s="104"/>
      <c r="F27" s="104"/>
      <c r="G27" s="104"/>
      <c r="H27" s="104"/>
      <c r="I27" s="104"/>
      <c r="J27" s="104"/>
      <c r="K27" s="104"/>
      <c r="L27" s="104"/>
      <c r="M27" s="104"/>
      <c r="N27" s="104"/>
      <c r="O27" s="104"/>
      <c r="P27" s="104"/>
      <c r="Q27" s="104"/>
      <c r="R27" s="104"/>
    </row>
    <row r="28" spans="1:18" x14ac:dyDescent="0.3">
      <c r="A28" s="104"/>
      <c r="B28" s="104"/>
      <c r="C28" s="104"/>
      <c r="D28" s="104"/>
      <c r="E28" s="104"/>
      <c r="F28" s="104"/>
      <c r="G28" s="104"/>
      <c r="H28" s="104"/>
      <c r="I28" s="104"/>
      <c r="J28" s="104"/>
      <c r="K28" s="104"/>
      <c r="L28" s="104"/>
      <c r="M28" s="104"/>
      <c r="N28" s="104"/>
      <c r="O28" s="104"/>
      <c r="P28" s="104"/>
      <c r="Q28" s="104"/>
      <c r="R28" s="104"/>
    </row>
    <row r="29" spans="1:18" x14ac:dyDescent="0.3">
      <c r="A29" s="104"/>
      <c r="B29" s="104"/>
      <c r="C29" s="104"/>
      <c r="D29" s="104"/>
      <c r="E29" s="104"/>
      <c r="F29" s="104"/>
      <c r="G29" s="104"/>
      <c r="H29" s="104"/>
      <c r="I29" s="104"/>
      <c r="J29" s="104"/>
      <c r="K29" s="104"/>
      <c r="L29" s="104"/>
      <c r="M29" s="104"/>
      <c r="N29" s="104"/>
      <c r="O29" s="104"/>
      <c r="P29" s="104"/>
      <c r="Q29" s="104"/>
      <c r="R29" s="104"/>
    </row>
  </sheetData>
  <sheetProtection algorithmName="SHA-512" hashValue="OsCOBo4J9hkD9VBq94HIqnURHy92UWlpy2oQP4XeqzW4KL+Jg6Ih3DIDOx5RZMB/dhGrm1dzIBRgg8rsDI+6yQ==" saltValue="/KFWCJxQcXpwM1pataI/HA==" spinCount="100000" sheet="1" objects="1" scenarios="1"/>
  <mergeCells count="34">
    <mergeCell ref="Q12:R12"/>
    <mergeCell ref="Q13:R13"/>
    <mergeCell ref="O15:O16"/>
    <mergeCell ref="P15:P16"/>
    <mergeCell ref="Q15:Q16"/>
    <mergeCell ref="R15:R16"/>
    <mergeCell ref="N15:N16"/>
    <mergeCell ref="L12:M12"/>
    <mergeCell ref="L13:M13"/>
    <mergeCell ref="A15:A16"/>
    <mergeCell ref="B15:B16"/>
    <mergeCell ref="C15:C16"/>
    <mergeCell ref="D15:D16"/>
    <mergeCell ref="E15:E16"/>
    <mergeCell ref="F15:F16"/>
    <mergeCell ref="G15:G16"/>
    <mergeCell ref="H15:H16"/>
    <mergeCell ref="I15:I16"/>
    <mergeCell ref="J15:J16"/>
    <mergeCell ref="K15:K16"/>
    <mergeCell ref="L15:L16"/>
    <mergeCell ref="M15:M16"/>
    <mergeCell ref="L11:M11"/>
    <mergeCell ref="O11:P11"/>
    <mergeCell ref="L6:R6"/>
    <mergeCell ref="L7:M7"/>
    <mergeCell ref="L8:M8"/>
    <mergeCell ref="L9:M9"/>
    <mergeCell ref="L10:M10"/>
    <mergeCell ref="Q7:R7"/>
    <mergeCell ref="Q8:R8"/>
    <mergeCell ref="Q9:R9"/>
    <mergeCell ref="Q10:R10"/>
    <mergeCell ref="Q11:R11"/>
  </mergeCells>
  <hyperlinks>
    <hyperlink ref="R14" location="Bearbeitungshinweise!C36" display="Bearbeitungshinweise" xr:uid="{189655A0-5F86-4DB7-A291-C84C5EAD9306}"/>
  </hyperlinks>
  <pageMargins left="0.7" right="0.7" top="0.78740157499999996" bottom="0.78740157499999996" header="0.3" footer="0.3"/>
  <pageSetup paperSize="9" scale="4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F879-9E9B-4829-8912-A74EF7F80CAF}">
  <sheetPr>
    <tabColor rgb="FF00B050"/>
    <pageSetUpPr fitToPage="1"/>
  </sheetPr>
  <dimension ref="A1:R67"/>
  <sheetViews>
    <sheetView zoomScale="80" zoomScaleNormal="80" workbookViewId="0">
      <selection activeCell="L6" sqref="L6:R6"/>
    </sheetView>
  </sheetViews>
  <sheetFormatPr baseColWidth="10" defaultRowHeight="14.4" x14ac:dyDescent="0.3"/>
  <cols>
    <col min="1" max="1" width="9" customWidth="1"/>
    <col min="2" max="2" width="47.109375" customWidth="1"/>
    <col min="3" max="3" width="11.5546875" style="55"/>
    <col min="4" max="4" width="14.33203125" customWidth="1"/>
    <col min="5" max="5" width="42.77734375" customWidth="1"/>
    <col min="6" max="6" width="14.33203125" style="55" customWidth="1"/>
    <col min="7" max="7" width="18.6640625" customWidth="1"/>
    <col min="9" max="9" width="11.5546875" style="55"/>
    <col min="10" max="10" width="14.21875" style="55" customWidth="1"/>
    <col min="11" max="11" width="11.5546875" style="55"/>
    <col min="12" max="12" width="15.5546875" style="55" customWidth="1"/>
    <col min="13" max="13" width="14.21875" style="55" customWidth="1"/>
    <col min="16" max="16" width="16.44140625" customWidth="1"/>
    <col min="17" max="17" width="16.44140625" style="84" customWidth="1"/>
  </cols>
  <sheetData>
    <row r="1" spans="1:18" x14ac:dyDescent="0.3">
      <c r="A1" s="30"/>
      <c r="B1" s="30"/>
      <c r="C1" s="56"/>
      <c r="D1" s="31"/>
      <c r="E1" s="30"/>
      <c r="F1" s="59"/>
      <c r="G1" s="30"/>
      <c r="H1" s="30"/>
      <c r="I1" s="56"/>
      <c r="J1" s="56"/>
      <c r="K1" s="56"/>
      <c r="L1" s="56"/>
      <c r="M1" s="56"/>
      <c r="N1" s="30"/>
      <c r="O1" s="30"/>
      <c r="P1" s="30"/>
      <c r="Q1" s="30"/>
      <c r="R1" s="30"/>
    </row>
    <row r="2" spans="1:18" x14ac:dyDescent="0.3">
      <c r="A2" s="33" t="s">
        <v>41</v>
      </c>
      <c r="B2" s="30"/>
      <c r="C2" s="56"/>
      <c r="D2" s="31"/>
      <c r="E2" s="30"/>
      <c r="F2" s="59"/>
      <c r="G2" s="30"/>
      <c r="H2" s="30"/>
      <c r="I2" s="56"/>
      <c r="J2" s="56"/>
      <c r="K2" s="56"/>
      <c r="L2" s="56"/>
      <c r="M2" s="56"/>
      <c r="N2" s="30"/>
      <c r="O2" s="30"/>
      <c r="P2" s="30"/>
      <c r="Q2" s="30"/>
      <c r="R2" s="30"/>
    </row>
    <row r="3" spans="1:18" x14ac:dyDescent="0.3">
      <c r="A3" s="30" t="s">
        <v>42</v>
      </c>
      <c r="B3" s="33"/>
      <c r="C3" s="58"/>
      <c r="D3" s="31"/>
      <c r="E3" s="30"/>
      <c r="F3" s="59"/>
      <c r="G3" s="30"/>
      <c r="H3" s="30"/>
      <c r="I3" s="56"/>
      <c r="J3" s="56"/>
      <c r="K3" s="56"/>
      <c r="L3" s="56"/>
      <c r="M3" s="56"/>
      <c r="N3" s="30"/>
      <c r="O3" s="30"/>
      <c r="P3" s="30"/>
      <c r="Q3" s="30"/>
      <c r="R3" s="30"/>
    </row>
    <row r="4" spans="1:18" x14ac:dyDescent="0.3">
      <c r="A4" s="30" t="s">
        <v>43</v>
      </c>
      <c r="B4" s="33"/>
      <c r="C4" s="58"/>
      <c r="D4" s="31"/>
      <c r="E4" s="34"/>
      <c r="F4" s="59"/>
      <c r="G4" s="30"/>
      <c r="H4" s="30"/>
      <c r="I4" s="56"/>
      <c r="J4" s="56"/>
      <c r="K4" s="56"/>
      <c r="L4" s="56"/>
      <c r="M4" s="56"/>
      <c r="N4" s="30"/>
      <c r="O4" s="30"/>
      <c r="P4" s="30"/>
      <c r="Q4" s="30"/>
      <c r="R4" s="30"/>
    </row>
    <row r="5" spans="1:18" ht="42" customHeight="1" x14ac:dyDescent="0.3">
      <c r="A5" s="30"/>
      <c r="B5" s="33"/>
      <c r="C5" s="58"/>
      <c r="D5" s="31"/>
      <c r="E5" s="30"/>
      <c r="F5" s="59"/>
      <c r="G5" s="30"/>
      <c r="H5" s="30"/>
      <c r="I5" s="56"/>
      <c r="J5" s="56"/>
      <c r="K5" s="56"/>
      <c r="L5" s="56"/>
      <c r="M5" s="56"/>
      <c r="N5" s="30"/>
      <c r="O5" s="30"/>
      <c r="P5" s="30"/>
      <c r="Q5" s="30"/>
      <c r="R5" s="30"/>
    </row>
    <row r="6" spans="1:18" x14ac:dyDescent="0.3">
      <c r="A6" s="30"/>
      <c r="B6" s="30"/>
      <c r="C6" s="56"/>
      <c r="D6" s="31"/>
      <c r="E6" s="30"/>
      <c r="F6" s="59"/>
      <c r="G6" s="30"/>
      <c r="H6" s="30"/>
      <c r="I6" s="56"/>
      <c r="J6" s="56"/>
      <c r="K6" s="56"/>
      <c r="L6" s="425" t="str">
        <f>"Firma:" &amp;'1.1 Stammdaten'!C10</f>
        <v>Firma:</v>
      </c>
      <c r="M6" s="426"/>
      <c r="N6" s="426"/>
      <c r="O6" s="426"/>
      <c r="P6" s="426"/>
      <c r="Q6" s="426"/>
      <c r="R6" s="427"/>
    </row>
    <row r="7" spans="1:18" x14ac:dyDescent="0.3">
      <c r="A7" s="35" t="s">
        <v>44</v>
      </c>
      <c r="B7" s="36"/>
      <c r="C7" s="57"/>
      <c r="D7" s="37"/>
      <c r="E7" s="36"/>
      <c r="F7" s="60"/>
      <c r="G7" s="36"/>
      <c r="H7" s="36"/>
      <c r="I7" s="57"/>
      <c r="J7" s="57"/>
      <c r="K7" s="57"/>
      <c r="L7" s="444" t="s">
        <v>119</v>
      </c>
      <c r="M7" s="445"/>
      <c r="N7" s="39">
        <f>Q8/18.92</f>
        <v>1124.8679915433404</v>
      </c>
      <c r="O7" s="40" t="s">
        <v>45</v>
      </c>
      <c r="P7" s="40"/>
      <c r="Q7" s="447">
        <f>SUM(N17:N67)</f>
        <v>255390.0288</v>
      </c>
      <c r="R7" s="448"/>
    </row>
    <row r="8" spans="1:18" x14ac:dyDescent="0.3">
      <c r="A8" s="36"/>
      <c r="B8" s="36"/>
      <c r="C8" s="57"/>
      <c r="D8" s="37"/>
      <c r="E8" s="36"/>
      <c r="F8" s="60"/>
      <c r="G8" s="36"/>
      <c r="H8" s="36"/>
      <c r="I8" s="57"/>
      <c r="J8" s="57"/>
      <c r="K8" s="57"/>
      <c r="L8" s="444" t="s">
        <v>120</v>
      </c>
      <c r="M8" s="445"/>
      <c r="N8" s="39" t="e">
        <f>(Q9/12)/18.92</f>
        <v>#DIV/0!</v>
      </c>
      <c r="O8" s="40" t="s">
        <v>46</v>
      </c>
      <c r="P8" s="40"/>
      <c r="Q8" s="447">
        <f>SUM(N17:N67)/12</f>
        <v>21282.502400000001</v>
      </c>
      <c r="R8" s="448"/>
    </row>
    <row r="9" spans="1:18" x14ac:dyDescent="0.3">
      <c r="A9" s="35" t="s">
        <v>430</v>
      </c>
      <c r="B9" s="36"/>
      <c r="C9" s="57"/>
      <c r="D9" s="37"/>
      <c r="E9" s="36"/>
      <c r="F9" s="60"/>
      <c r="G9" s="36"/>
      <c r="H9" s="36"/>
      <c r="I9" s="57"/>
      <c r="J9" s="57"/>
      <c r="K9" s="57"/>
      <c r="L9" s="444" t="s">
        <v>121</v>
      </c>
      <c r="M9" s="445"/>
      <c r="N9" s="41" t="e">
        <f>Q10/Q7</f>
        <v>#DIV/0!</v>
      </c>
      <c r="O9" s="40" t="s">
        <v>47</v>
      </c>
      <c r="P9" s="40"/>
      <c r="Q9" s="447" t="e">
        <f>SUM(O17:O67)</f>
        <v>#DIV/0!</v>
      </c>
      <c r="R9" s="448"/>
    </row>
    <row r="10" spans="1:18" x14ac:dyDescent="0.3">
      <c r="A10" s="36"/>
      <c r="B10" s="36"/>
      <c r="C10" s="57"/>
      <c r="D10" s="37"/>
      <c r="E10" s="36"/>
      <c r="F10" s="60"/>
      <c r="G10" s="36"/>
      <c r="H10" s="36"/>
      <c r="I10" s="57"/>
      <c r="J10" s="57"/>
      <c r="K10" s="57"/>
      <c r="L10" s="444" t="s">
        <v>49</v>
      </c>
      <c r="M10" s="445"/>
      <c r="N10" s="96">
        <v>0.19</v>
      </c>
      <c r="O10" s="40" t="s">
        <v>48</v>
      </c>
      <c r="P10" s="40"/>
      <c r="Q10" s="447" t="e">
        <f>SUM(P17:P67)</f>
        <v>#DIV/0!</v>
      </c>
      <c r="R10" s="448"/>
    </row>
    <row r="11" spans="1:18" x14ac:dyDescent="0.3">
      <c r="A11" s="36"/>
      <c r="B11" s="36"/>
      <c r="C11" s="57"/>
      <c r="D11" s="37"/>
      <c r="E11" s="36"/>
      <c r="F11" s="60"/>
      <c r="G11" s="36"/>
      <c r="H11" s="36"/>
      <c r="I11" s="57"/>
      <c r="J11" s="57"/>
      <c r="K11" s="57"/>
      <c r="L11" s="444" t="s">
        <v>136</v>
      </c>
      <c r="M11" s="445"/>
      <c r="N11" s="41" t="e">
        <f>N9*N10+N9</f>
        <v>#DIV/0!</v>
      </c>
      <c r="O11" s="444" t="s">
        <v>49</v>
      </c>
      <c r="P11" s="445"/>
      <c r="Q11" s="449">
        <v>0.19</v>
      </c>
      <c r="R11" s="450"/>
    </row>
    <row r="12" spans="1:18" x14ac:dyDescent="0.3">
      <c r="A12" s="36"/>
      <c r="B12" s="36"/>
      <c r="C12" s="57"/>
      <c r="D12" s="37"/>
      <c r="E12" s="36"/>
      <c r="F12" s="60"/>
      <c r="G12" s="36"/>
      <c r="H12" s="36"/>
      <c r="I12" s="57"/>
      <c r="J12" s="57"/>
      <c r="K12" s="57"/>
      <c r="L12" s="434" t="s">
        <v>122</v>
      </c>
      <c r="M12" s="435"/>
      <c r="N12" s="42" t="e">
        <f>N7/N8</f>
        <v>#DIV/0!</v>
      </c>
      <c r="O12" s="40" t="s">
        <v>140</v>
      </c>
      <c r="P12" s="40"/>
      <c r="Q12" s="447" t="e">
        <f>SUM(Q10*Q11+Q10)</f>
        <v>#DIV/0!</v>
      </c>
      <c r="R12" s="448"/>
    </row>
    <row r="13" spans="1:18" x14ac:dyDescent="0.3">
      <c r="A13" s="36"/>
      <c r="B13" s="36"/>
      <c r="C13" s="57"/>
      <c r="D13" s="37"/>
      <c r="E13" s="36"/>
      <c r="F13" s="60"/>
      <c r="G13" s="36"/>
      <c r="H13" s="36"/>
      <c r="I13" s="57"/>
      <c r="J13" s="57"/>
      <c r="K13" s="57"/>
      <c r="L13" s="444" t="s">
        <v>215</v>
      </c>
      <c r="M13" s="451"/>
      <c r="N13" s="54" t="e">
        <f>N7*N9</f>
        <v>#DIV/0!</v>
      </c>
      <c r="O13" s="97" t="s">
        <v>50</v>
      </c>
      <c r="P13" s="97"/>
      <c r="Q13" s="447">
        <f>SUM(F17:F67)</f>
        <v>1228.8699999999994</v>
      </c>
      <c r="R13" s="448"/>
    </row>
    <row r="14" spans="1:18" x14ac:dyDescent="0.3">
      <c r="A14" s="30"/>
      <c r="B14" s="30"/>
      <c r="C14" s="56"/>
      <c r="D14" s="31"/>
      <c r="E14" s="30"/>
      <c r="F14" s="59"/>
      <c r="G14" s="30"/>
      <c r="H14" s="30"/>
      <c r="I14" s="56"/>
      <c r="J14" s="56"/>
      <c r="K14" s="56"/>
      <c r="L14" s="56"/>
      <c r="M14" s="56"/>
      <c r="N14" s="30"/>
      <c r="O14" s="30"/>
      <c r="P14" s="30"/>
      <c r="Q14" s="30"/>
      <c r="R14" s="69" t="s">
        <v>110</v>
      </c>
    </row>
    <row r="15" spans="1:18" ht="14.4"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46" t="s">
        <v>83</v>
      </c>
      <c r="R15" s="430" t="s">
        <v>132</v>
      </c>
    </row>
    <row r="16" spans="1:18" ht="25.2" customHeight="1" x14ac:dyDescent="0.3">
      <c r="A16" s="440"/>
      <c r="B16" s="440"/>
      <c r="C16" s="440"/>
      <c r="D16" s="440"/>
      <c r="E16" s="440"/>
      <c r="F16" s="429"/>
      <c r="G16" s="429"/>
      <c r="H16" s="429"/>
      <c r="I16" s="429"/>
      <c r="J16" s="429"/>
      <c r="K16" s="429"/>
      <c r="L16" s="429"/>
      <c r="M16" s="429"/>
      <c r="N16" s="429"/>
      <c r="O16" s="429"/>
      <c r="P16" s="429"/>
      <c r="Q16" s="429"/>
      <c r="R16" s="431"/>
    </row>
    <row r="17" spans="1:18" x14ac:dyDescent="0.3">
      <c r="A17" s="139">
        <v>1</v>
      </c>
      <c r="B17" s="153" t="s">
        <v>342</v>
      </c>
      <c r="C17" s="154" t="s">
        <v>198</v>
      </c>
      <c r="D17" s="155" t="s">
        <v>343</v>
      </c>
      <c r="E17" s="155" t="s">
        <v>235</v>
      </c>
      <c r="F17" s="329">
        <v>17.43</v>
      </c>
      <c r="G17" s="156" t="s">
        <v>206</v>
      </c>
      <c r="H17" s="157">
        <v>5</v>
      </c>
      <c r="I17" s="158" t="s">
        <v>32</v>
      </c>
      <c r="J17" s="159">
        <v>18.920000000000002</v>
      </c>
      <c r="K17" s="72">
        <f>F17*J17</f>
        <v>329.7756</v>
      </c>
      <c r="L17" s="327">
        <f>'1.2 Stundenverrechnungssatz'!$B$70</f>
        <v>0</v>
      </c>
      <c r="M17" s="73">
        <f>'2.1 Leistungsrichtwerte'!$E$7</f>
        <v>0</v>
      </c>
      <c r="N17" s="74">
        <f>K17*12</f>
        <v>3957.3072000000002</v>
      </c>
      <c r="O17" s="75" t="e">
        <f>N17/M17</f>
        <v>#DIV/0!</v>
      </c>
      <c r="P17" s="75" t="e">
        <f>O17*L17</f>
        <v>#DIV/0!</v>
      </c>
      <c r="Q17" s="75"/>
      <c r="R17" s="88" t="s">
        <v>202</v>
      </c>
    </row>
    <row r="18" spans="1:18" x14ac:dyDescent="0.3">
      <c r="A18" s="139">
        <v>2</v>
      </c>
      <c r="B18" s="153" t="s">
        <v>342</v>
      </c>
      <c r="C18" s="154" t="s">
        <v>198</v>
      </c>
      <c r="D18" s="155" t="s">
        <v>344</v>
      </c>
      <c r="E18" s="155" t="s">
        <v>345</v>
      </c>
      <c r="F18" s="329">
        <v>44.26</v>
      </c>
      <c r="G18" s="156" t="s">
        <v>206</v>
      </c>
      <c r="H18" s="157">
        <v>5</v>
      </c>
      <c r="I18" s="158" t="s">
        <v>32</v>
      </c>
      <c r="J18" s="159">
        <v>18.920000000000002</v>
      </c>
      <c r="K18" s="43">
        <f t="shared" ref="K18:K37" si="0">F18*J18</f>
        <v>837.39920000000006</v>
      </c>
      <c r="L18" s="327">
        <f>'1.2 Stundenverrechnungssatz'!$B$70</f>
        <v>0</v>
      </c>
      <c r="M18" s="73">
        <f>'2.1 Leistungsrichtwerte'!$E$7</f>
        <v>0</v>
      </c>
      <c r="N18" s="45">
        <f t="shared" ref="N18:N37" si="1">K18*12</f>
        <v>10048.790400000002</v>
      </c>
      <c r="O18" s="46" t="e">
        <f t="shared" ref="O18:O37" si="2">N18/M18</f>
        <v>#DIV/0!</v>
      </c>
      <c r="P18" s="46" t="e">
        <f t="shared" ref="P18:P37" si="3">O18*L18</f>
        <v>#DIV/0!</v>
      </c>
      <c r="Q18" s="46"/>
      <c r="R18" s="88" t="s">
        <v>202</v>
      </c>
    </row>
    <row r="19" spans="1:18" s="81" customFormat="1" x14ac:dyDescent="0.3">
      <c r="A19" s="139">
        <v>3</v>
      </c>
      <c r="B19" s="153" t="s">
        <v>342</v>
      </c>
      <c r="C19" s="154" t="s">
        <v>198</v>
      </c>
      <c r="D19" s="155" t="s">
        <v>346</v>
      </c>
      <c r="E19" s="155" t="s">
        <v>347</v>
      </c>
      <c r="F19" s="329">
        <v>11.12</v>
      </c>
      <c r="G19" s="156" t="s">
        <v>206</v>
      </c>
      <c r="H19" s="157">
        <v>5</v>
      </c>
      <c r="I19" s="158" t="s">
        <v>32</v>
      </c>
      <c r="J19" s="159">
        <v>18.920000000000002</v>
      </c>
      <c r="K19" s="43">
        <f t="shared" si="0"/>
        <v>210.3904</v>
      </c>
      <c r="L19" s="327">
        <f>'1.2 Stundenverrechnungssatz'!$B$70</f>
        <v>0</v>
      </c>
      <c r="M19" s="73">
        <f>'2.1 Leistungsrichtwerte'!$E$7</f>
        <v>0</v>
      </c>
      <c r="N19" s="45">
        <f t="shared" si="1"/>
        <v>2524.6848</v>
      </c>
      <c r="O19" s="46" t="e">
        <f t="shared" si="2"/>
        <v>#DIV/0!</v>
      </c>
      <c r="P19" s="46" t="e">
        <f t="shared" si="3"/>
        <v>#DIV/0!</v>
      </c>
      <c r="Q19" s="46"/>
      <c r="R19" s="88" t="s">
        <v>202</v>
      </c>
    </row>
    <row r="20" spans="1:18" x14ac:dyDescent="0.3">
      <c r="A20" s="139">
        <v>4</v>
      </c>
      <c r="B20" s="153" t="s">
        <v>342</v>
      </c>
      <c r="C20" s="154" t="s">
        <v>198</v>
      </c>
      <c r="D20" s="155" t="s">
        <v>348</v>
      </c>
      <c r="E20" s="155" t="s">
        <v>349</v>
      </c>
      <c r="F20" s="329">
        <v>15.03</v>
      </c>
      <c r="G20" s="156" t="s">
        <v>206</v>
      </c>
      <c r="H20" s="157">
        <v>1</v>
      </c>
      <c r="I20" s="158">
        <v>2</v>
      </c>
      <c r="J20" s="159">
        <v>3.17</v>
      </c>
      <c r="K20" s="43">
        <f t="shared" si="0"/>
        <v>47.645099999999999</v>
      </c>
      <c r="L20" s="327">
        <f>'1.2 Stundenverrechnungssatz'!$B$70</f>
        <v>0</v>
      </c>
      <c r="M20" s="44">
        <f>'2.1 Leistungsrichtwerte'!$E$9</f>
        <v>0</v>
      </c>
      <c r="N20" s="45">
        <f t="shared" si="1"/>
        <v>571.74119999999994</v>
      </c>
      <c r="O20" s="46" t="e">
        <f t="shared" si="2"/>
        <v>#DIV/0!</v>
      </c>
      <c r="P20" s="46" t="e">
        <f t="shared" si="3"/>
        <v>#DIV/0!</v>
      </c>
      <c r="Q20" s="46"/>
      <c r="R20" s="88" t="s">
        <v>202</v>
      </c>
    </row>
    <row r="21" spans="1:18" x14ac:dyDescent="0.3">
      <c r="A21" s="139">
        <v>5</v>
      </c>
      <c r="B21" s="153" t="s">
        <v>342</v>
      </c>
      <c r="C21" s="154" t="s">
        <v>198</v>
      </c>
      <c r="D21" s="155" t="s">
        <v>350</v>
      </c>
      <c r="E21" s="155" t="s">
        <v>351</v>
      </c>
      <c r="F21" s="329">
        <v>15.34</v>
      </c>
      <c r="G21" s="156" t="s">
        <v>203</v>
      </c>
      <c r="H21" s="157">
        <v>2</v>
      </c>
      <c r="I21" s="158">
        <v>6</v>
      </c>
      <c r="J21" s="159">
        <v>7.58</v>
      </c>
      <c r="K21" s="43">
        <f t="shared" ref="K21:K36" si="4">F21*J21</f>
        <v>116.27719999999999</v>
      </c>
      <c r="L21" s="327">
        <f>'1.2 Stundenverrechnungssatz'!$B$70</f>
        <v>0</v>
      </c>
      <c r="M21" s="44">
        <f>'2.1 Leistungsrichtwerte'!$E$13</f>
        <v>0</v>
      </c>
      <c r="N21" s="45">
        <f t="shared" ref="N21:N36" si="5">K21*12</f>
        <v>1395.3263999999999</v>
      </c>
      <c r="O21" s="46" t="e">
        <f t="shared" ref="O21:O36" si="6">N21/M21</f>
        <v>#DIV/0!</v>
      </c>
      <c r="P21" s="46" t="e">
        <f t="shared" ref="P21:P36" si="7">O21*L21</f>
        <v>#DIV/0!</v>
      </c>
      <c r="Q21" s="46"/>
      <c r="R21" s="71" t="s">
        <v>202</v>
      </c>
    </row>
    <row r="22" spans="1:18" x14ac:dyDescent="0.3">
      <c r="A22" s="139">
        <v>6</v>
      </c>
      <c r="B22" s="153" t="s">
        <v>342</v>
      </c>
      <c r="C22" s="154" t="s">
        <v>198</v>
      </c>
      <c r="D22" s="155" t="s">
        <v>352</v>
      </c>
      <c r="E22" s="155" t="s">
        <v>204</v>
      </c>
      <c r="F22" s="329">
        <v>54.07</v>
      </c>
      <c r="G22" s="156" t="s">
        <v>206</v>
      </c>
      <c r="H22" s="157">
        <v>5</v>
      </c>
      <c r="I22" s="158" t="s">
        <v>32</v>
      </c>
      <c r="J22" s="159">
        <v>18.920000000000002</v>
      </c>
      <c r="K22" s="43">
        <f t="shared" si="4"/>
        <v>1023.0044000000001</v>
      </c>
      <c r="L22" s="327">
        <f>'1.2 Stundenverrechnungssatz'!$B$70</f>
        <v>0</v>
      </c>
      <c r="M22" s="44">
        <f>'2.1 Leistungsrichtwerte'!$E$7</f>
        <v>0</v>
      </c>
      <c r="N22" s="45">
        <f t="shared" si="5"/>
        <v>12276.052800000001</v>
      </c>
      <c r="O22" s="46" t="e">
        <f t="shared" si="6"/>
        <v>#DIV/0!</v>
      </c>
      <c r="P22" s="46" t="e">
        <f t="shared" si="7"/>
        <v>#DIV/0!</v>
      </c>
      <c r="Q22" s="46"/>
      <c r="R22" s="71" t="s">
        <v>202</v>
      </c>
    </row>
    <row r="23" spans="1:18" x14ac:dyDescent="0.3">
      <c r="A23" s="139">
        <v>7</v>
      </c>
      <c r="B23" s="153" t="s">
        <v>342</v>
      </c>
      <c r="C23" s="154" t="s">
        <v>198</v>
      </c>
      <c r="D23" s="155" t="s">
        <v>353</v>
      </c>
      <c r="E23" s="155" t="s">
        <v>354</v>
      </c>
      <c r="F23" s="329">
        <v>42.05</v>
      </c>
      <c r="G23" s="156" t="s">
        <v>206</v>
      </c>
      <c r="H23" s="157">
        <v>5</v>
      </c>
      <c r="I23" s="158">
        <v>8</v>
      </c>
      <c r="J23" s="159">
        <v>18.920000000000002</v>
      </c>
      <c r="K23" s="43">
        <f t="shared" si="4"/>
        <v>795.58600000000001</v>
      </c>
      <c r="L23" s="327">
        <f>'1.2 Stundenverrechnungssatz'!$B$70</f>
        <v>0</v>
      </c>
      <c r="M23" s="44">
        <f>'2.1 Leistungsrichtwerte'!$E$15</f>
        <v>0</v>
      </c>
      <c r="N23" s="45">
        <f t="shared" si="5"/>
        <v>9547.0319999999992</v>
      </c>
      <c r="O23" s="46" t="e">
        <f t="shared" si="6"/>
        <v>#DIV/0!</v>
      </c>
      <c r="P23" s="46" t="e">
        <f t="shared" si="7"/>
        <v>#DIV/0!</v>
      </c>
      <c r="Q23" s="46"/>
      <c r="R23" s="71" t="s">
        <v>202</v>
      </c>
    </row>
    <row r="24" spans="1:18" s="70" customFormat="1" x14ac:dyDescent="0.3">
      <c r="A24" s="139">
        <v>8</v>
      </c>
      <c r="B24" s="153" t="s">
        <v>342</v>
      </c>
      <c r="C24" s="154" t="s">
        <v>198</v>
      </c>
      <c r="D24" s="155" t="s">
        <v>355</v>
      </c>
      <c r="E24" s="155" t="s">
        <v>356</v>
      </c>
      <c r="F24" s="329">
        <v>19.34</v>
      </c>
      <c r="G24" s="156" t="s">
        <v>206</v>
      </c>
      <c r="H24" s="157">
        <v>5</v>
      </c>
      <c r="I24" s="158">
        <v>8</v>
      </c>
      <c r="J24" s="159">
        <v>18.920000000000002</v>
      </c>
      <c r="K24" s="43">
        <f t="shared" si="4"/>
        <v>365.9128</v>
      </c>
      <c r="L24" s="327">
        <f>'1.2 Stundenverrechnungssatz'!$B$70</f>
        <v>0</v>
      </c>
      <c r="M24" s="44">
        <f>'2.1 Leistungsrichtwerte'!$E$15</f>
        <v>0</v>
      </c>
      <c r="N24" s="45">
        <f t="shared" si="5"/>
        <v>4390.9535999999998</v>
      </c>
      <c r="O24" s="46" t="e">
        <f t="shared" si="6"/>
        <v>#DIV/0!</v>
      </c>
      <c r="P24" s="46" t="e">
        <f t="shared" si="7"/>
        <v>#DIV/0!</v>
      </c>
      <c r="Q24" s="46"/>
      <c r="R24" s="71" t="s">
        <v>202</v>
      </c>
    </row>
    <row r="25" spans="1:18" x14ac:dyDescent="0.3">
      <c r="A25" s="139">
        <v>9</v>
      </c>
      <c r="B25" s="153" t="s">
        <v>342</v>
      </c>
      <c r="C25" s="154" t="s">
        <v>198</v>
      </c>
      <c r="D25" s="155" t="s">
        <v>357</v>
      </c>
      <c r="E25" s="155" t="s">
        <v>238</v>
      </c>
      <c r="F25" s="329">
        <v>6.53</v>
      </c>
      <c r="G25" s="156" t="s">
        <v>206</v>
      </c>
      <c r="H25" s="157">
        <v>1</v>
      </c>
      <c r="I25" s="158">
        <v>6</v>
      </c>
      <c r="J25" s="159">
        <v>3.17</v>
      </c>
      <c r="K25" s="43">
        <f t="shared" si="4"/>
        <v>20.700099999999999</v>
      </c>
      <c r="L25" s="327">
        <f>'1.2 Stundenverrechnungssatz'!$B$70</f>
        <v>0</v>
      </c>
      <c r="M25" s="44">
        <f>'2.1 Leistungsrichtwerte'!$E$13</f>
        <v>0</v>
      </c>
      <c r="N25" s="45">
        <f t="shared" si="5"/>
        <v>248.40119999999999</v>
      </c>
      <c r="O25" s="46" t="e">
        <f t="shared" si="6"/>
        <v>#DIV/0!</v>
      </c>
      <c r="P25" s="46" t="e">
        <f t="shared" si="7"/>
        <v>#DIV/0!</v>
      </c>
      <c r="Q25" s="46"/>
      <c r="R25" s="71" t="s">
        <v>202</v>
      </c>
    </row>
    <row r="26" spans="1:18" x14ac:dyDescent="0.3">
      <c r="A26" s="139">
        <v>10</v>
      </c>
      <c r="B26" s="153" t="s">
        <v>342</v>
      </c>
      <c r="C26" s="154" t="s">
        <v>198</v>
      </c>
      <c r="D26" s="155" t="s">
        <v>358</v>
      </c>
      <c r="E26" s="155" t="s">
        <v>359</v>
      </c>
      <c r="F26" s="329">
        <v>17.920000000000002</v>
      </c>
      <c r="G26" s="156" t="s">
        <v>203</v>
      </c>
      <c r="H26" s="157">
        <v>5</v>
      </c>
      <c r="I26" s="158">
        <v>3</v>
      </c>
      <c r="J26" s="159">
        <v>18.920000000000002</v>
      </c>
      <c r="K26" s="43">
        <f t="shared" si="4"/>
        <v>339.04640000000006</v>
      </c>
      <c r="L26" s="327">
        <f>'1.2 Stundenverrechnungssatz'!$B$70</f>
        <v>0</v>
      </c>
      <c r="M26" s="44">
        <f>'2.1 Leistungsrichtwerte'!$E$10</f>
        <v>0</v>
      </c>
      <c r="N26" s="45">
        <f t="shared" si="5"/>
        <v>4068.5568000000007</v>
      </c>
      <c r="O26" s="46" t="e">
        <f t="shared" si="6"/>
        <v>#DIV/0!</v>
      </c>
      <c r="P26" s="46" t="e">
        <f t="shared" si="7"/>
        <v>#DIV/0!</v>
      </c>
      <c r="Q26" s="46"/>
      <c r="R26" s="71" t="s">
        <v>202</v>
      </c>
    </row>
    <row r="27" spans="1:18" x14ac:dyDescent="0.3">
      <c r="A27" s="139">
        <v>11</v>
      </c>
      <c r="B27" s="153" t="s">
        <v>342</v>
      </c>
      <c r="C27" s="154" t="s">
        <v>198</v>
      </c>
      <c r="D27" s="155" t="s">
        <v>360</v>
      </c>
      <c r="E27" s="155" t="s">
        <v>361</v>
      </c>
      <c r="F27" s="329">
        <v>42.16</v>
      </c>
      <c r="G27" s="156" t="s">
        <v>206</v>
      </c>
      <c r="H27" s="157">
        <v>5</v>
      </c>
      <c r="I27" s="158">
        <v>8</v>
      </c>
      <c r="J27" s="159">
        <v>18.920000000000002</v>
      </c>
      <c r="K27" s="43">
        <f t="shared" si="4"/>
        <v>797.66719999999998</v>
      </c>
      <c r="L27" s="327">
        <f>'1.2 Stundenverrechnungssatz'!$B$70</f>
        <v>0</v>
      </c>
      <c r="M27" s="44">
        <f>'2.1 Leistungsrichtwerte'!$E$15</f>
        <v>0</v>
      </c>
      <c r="N27" s="45">
        <f t="shared" si="5"/>
        <v>9572.0064000000002</v>
      </c>
      <c r="O27" s="46" t="e">
        <f t="shared" si="6"/>
        <v>#DIV/0!</v>
      </c>
      <c r="P27" s="46" t="e">
        <f t="shared" si="7"/>
        <v>#DIV/0!</v>
      </c>
      <c r="Q27" s="46"/>
      <c r="R27" s="71" t="s">
        <v>202</v>
      </c>
    </row>
    <row r="28" spans="1:18" x14ac:dyDescent="0.3">
      <c r="A28" s="139">
        <v>12</v>
      </c>
      <c r="B28" s="153" t="s">
        <v>342</v>
      </c>
      <c r="C28" s="154" t="s">
        <v>198</v>
      </c>
      <c r="D28" s="155" t="s">
        <v>362</v>
      </c>
      <c r="E28" s="155" t="s">
        <v>363</v>
      </c>
      <c r="F28" s="329">
        <v>21.39</v>
      </c>
      <c r="G28" s="156" t="s">
        <v>206</v>
      </c>
      <c r="H28" s="157">
        <v>5</v>
      </c>
      <c r="I28" s="158">
        <v>8</v>
      </c>
      <c r="J28" s="159">
        <v>18.920000000000002</v>
      </c>
      <c r="K28" s="43">
        <f t="shared" si="4"/>
        <v>404.69880000000006</v>
      </c>
      <c r="L28" s="327">
        <f>'1.2 Stundenverrechnungssatz'!$B$70</f>
        <v>0</v>
      </c>
      <c r="M28" s="44">
        <f>'2.1 Leistungsrichtwerte'!$E$15</f>
        <v>0</v>
      </c>
      <c r="N28" s="45">
        <f t="shared" si="5"/>
        <v>4856.3856000000005</v>
      </c>
      <c r="O28" s="46" t="e">
        <f t="shared" si="6"/>
        <v>#DIV/0!</v>
      </c>
      <c r="P28" s="46" t="e">
        <f t="shared" si="7"/>
        <v>#DIV/0!</v>
      </c>
      <c r="Q28" s="46"/>
      <c r="R28" s="71" t="s">
        <v>202</v>
      </c>
    </row>
    <row r="29" spans="1:18" x14ac:dyDescent="0.3">
      <c r="A29" s="139">
        <v>13</v>
      </c>
      <c r="B29" s="153" t="s">
        <v>342</v>
      </c>
      <c r="C29" s="154" t="s">
        <v>198</v>
      </c>
      <c r="D29" s="155" t="s">
        <v>364</v>
      </c>
      <c r="E29" s="155" t="s">
        <v>236</v>
      </c>
      <c r="F29" s="329">
        <v>21.25</v>
      </c>
      <c r="G29" s="156" t="s">
        <v>206</v>
      </c>
      <c r="H29" s="157">
        <v>5</v>
      </c>
      <c r="I29" s="158">
        <v>5</v>
      </c>
      <c r="J29" s="159">
        <v>18.920000000000002</v>
      </c>
      <c r="K29" s="43">
        <f t="shared" si="4"/>
        <v>402.05</v>
      </c>
      <c r="L29" s="327">
        <f>'1.2 Stundenverrechnungssatz'!$B$70</f>
        <v>0</v>
      </c>
      <c r="M29" s="44">
        <f>'2.1 Leistungsrichtwerte'!$E$12</f>
        <v>0</v>
      </c>
      <c r="N29" s="45">
        <f t="shared" si="5"/>
        <v>4824.6000000000004</v>
      </c>
      <c r="O29" s="46" t="e">
        <f t="shared" si="6"/>
        <v>#DIV/0!</v>
      </c>
      <c r="P29" s="46" t="e">
        <f t="shared" si="7"/>
        <v>#DIV/0!</v>
      </c>
      <c r="Q29" s="46"/>
      <c r="R29" s="87" t="s">
        <v>202</v>
      </c>
    </row>
    <row r="30" spans="1:18" x14ac:dyDescent="0.3">
      <c r="A30" s="139">
        <v>14</v>
      </c>
      <c r="B30" s="153" t="s">
        <v>342</v>
      </c>
      <c r="C30" s="154" t="s">
        <v>198</v>
      </c>
      <c r="D30" s="155" t="s">
        <v>365</v>
      </c>
      <c r="E30" s="155" t="s">
        <v>366</v>
      </c>
      <c r="F30" s="329">
        <v>9.36</v>
      </c>
      <c r="G30" s="156" t="s">
        <v>206</v>
      </c>
      <c r="H30" s="157">
        <v>2</v>
      </c>
      <c r="I30" s="158">
        <v>2</v>
      </c>
      <c r="J30" s="159">
        <v>7.58</v>
      </c>
      <c r="K30" s="43">
        <f t="shared" si="4"/>
        <v>70.948799999999991</v>
      </c>
      <c r="L30" s="327">
        <f>'1.2 Stundenverrechnungssatz'!$B$70</f>
        <v>0</v>
      </c>
      <c r="M30" s="44">
        <f>'2.1 Leistungsrichtwerte'!$E$9</f>
        <v>0</v>
      </c>
      <c r="N30" s="45">
        <f t="shared" si="5"/>
        <v>851.38559999999984</v>
      </c>
      <c r="O30" s="46" t="e">
        <f t="shared" si="6"/>
        <v>#DIV/0!</v>
      </c>
      <c r="P30" s="46" t="e">
        <f t="shared" si="7"/>
        <v>#DIV/0!</v>
      </c>
      <c r="Q30" s="46"/>
      <c r="R30" s="88" t="s">
        <v>202</v>
      </c>
    </row>
    <row r="31" spans="1:18" x14ac:dyDescent="0.3">
      <c r="A31" s="139">
        <v>15</v>
      </c>
      <c r="B31" s="153" t="s">
        <v>342</v>
      </c>
      <c r="C31" s="154" t="s">
        <v>198</v>
      </c>
      <c r="D31" s="155" t="s">
        <v>367</v>
      </c>
      <c r="E31" s="155" t="s">
        <v>368</v>
      </c>
      <c r="F31" s="329">
        <v>6.03</v>
      </c>
      <c r="G31" s="156" t="s">
        <v>206</v>
      </c>
      <c r="H31" s="157">
        <v>0</v>
      </c>
      <c r="I31" s="158">
        <v>10</v>
      </c>
      <c r="J31" s="159">
        <v>0</v>
      </c>
      <c r="K31" s="43">
        <f t="shared" si="4"/>
        <v>0</v>
      </c>
      <c r="L31" s="327">
        <f>'1.2 Stundenverrechnungssatz'!$B$70</f>
        <v>0</v>
      </c>
      <c r="M31" s="44">
        <f>'2.1 Leistungsrichtwerte'!$E$17</f>
        <v>0</v>
      </c>
      <c r="N31" s="45">
        <f t="shared" si="5"/>
        <v>0</v>
      </c>
      <c r="O31" s="46" t="e">
        <f t="shared" si="6"/>
        <v>#DIV/0!</v>
      </c>
      <c r="P31" s="46" t="e">
        <f t="shared" si="7"/>
        <v>#DIV/0!</v>
      </c>
      <c r="Q31" s="46"/>
      <c r="R31" s="85"/>
    </row>
    <row r="32" spans="1:18" x14ac:dyDescent="0.3">
      <c r="A32" s="139">
        <v>16</v>
      </c>
      <c r="B32" s="153" t="s">
        <v>342</v>
      </c>
      <c r="C32" s="154" t="s">
        <v>198</v>
      </c>
      <c r="D32" s="155" t="s">
        <v>369</v>
      </c>
      <c r="E32" s="155" t="s">
        <v>370</v>
      </c>
      <c r="F32" s="329">
        <v>0.92</v>
      </c>
      <c r="G32" s="156" t="s">
        <v>206</v>
      </c>
      <c r="H32" s="157">
        <v>0</v>
      </c>
      <c r="I32" s="158">
        <v>10</v>
      </c>
      <c r="J32" s="159">
        <v>0</v>
      </c>
      <c r="K32" s="72">
        <f t="shared" si="4"/>
        <v>0</v>
      </c>
      <c r="L32" s="327">
        <f>'1.2 Stundenverrechnungssatz'!$B$70</f>
        <v>0</v>
      </c>
      <c r="M32" s="44">
        <f>'2.1 Leistungsrichtwerte'!$E$17</f>
        <v>0</v>
      </c>
      <c r="N32" s="74">
        <f t="shared" si="5"/>
        <v>0</v>
      </c>
      <c r="O32" s="75" t="e">
        <f t="shared" si="6"/>
        <v>#DIV/0!</v>
      </c>
      <c r="P32" s="75" t="e">
        <f t="shared" si="7"/>
        <v>#DIV/0!</v>
      </c>
      <c r="Q32" s="75"/>
      <c r="R32" s="86"/>
    </row>
    <row r="33" spans="1:18" x14ac:dyDescent="0.3">
      <c r="A33" s="139">
        <v>17</v>
      </c>
      <c r="B33" s="153" t="s">
        <v>342</v>
      </c>
      <c r="C33" s="154" t="s">
        <v>198</v>
      </c>
      <c r="D33" s="155" t="s">
        <v>371</v>
      </c>
      <c r="E33" s="155" t="s">
        <v>372</v>
      </c>
      <c r="F33" s="329">
        <v>6.53</v>
      </c>
      <c r="G33" s="156" t="s">
        <v>203</v>
      </c>
      <c r="H33" s="157">
        <v>5</v>
      </c>
      <c r="I33" s="158">
        <v>3</v>
      </c>
      <c r="J33" s="159">
        <v>18.920000000000002</v>
      </c>
      <c r="K33" s="43">
        <f>F33*J33</f>
        <v>123.54760000000002</v>
      </c>
      <c r="L33" s="327">
        <f>'1.2 Stundenverrechnungssatz'!$B$70</f>
        <v>0</v>
      </c>
      <c r="M33" s="44">
        <f>'2.1 Leistungsrichtwerte'!$E$10</f>
        <v>0</v>
      </c>
      <c r="N33" s="45">
        <f>K33*12</f>
        <v>1482.5712000000003</v>
      </c>
      <c r="O33" s="46" t="e">
        <f>N33/M33</f>
        <v>#DIV/0!</v>
      </c>
      <c r="P33" s="46" t="e">
        <f>O33*L33</f>
        <v>#DIV/0!</v>
      </c>
      <c r="Q33" s="46"/>
      <c r="R33" s="71" t="s">
        <v>202</v>
      </c>
    </row>
    <row r="34" spans="1:18" x14ac:dyDescent="0.3">
      <c r="A34" s="139">
        <v>18</v>
      </c>
      <c r="B34" s="153" t="s">
        <v>342</v>
      </c>
      <c r="C34" s="154" t="s">
        <v>198</v>
      </c>
      <c r="D34" s="155" t="s">
        <v>373</v>
      </c>
      <c r="E34" s="155" t="s">
        <v>241</v>
      </c>
      <c r="F34" s="329">
        <v>6.77</v>
      </c>
      <c r="G34" s="156" t="s">
        <v>203</v>
      </c>
      <c r="H34" s="157">
        <v>5</v>
      </c>
      <c r="I34" s="158">
        <v>3</v>
      </c>
      <c r="J34" s="159">
        <v>18.920000000000002</v>
      </c>
      <c r="K34" s="43">
        <f t="shared" si="4"/>
        <v>128.08840000000001</v>
      </c>
      <c r="L34" s="327">
        <f>'1.2 Stundenverrechnungssatz'!$B$70</f>
        <v>0</v>
      </c>
      <c r="M34" s="44">
        <f>'2.1 Leistungsrichtwerte'!$E$10</f>
        <v>0</v>
      </c>
      <c r="N34" s="45">
        <f t="shared" si="5"/>
        <v>1537.0608000000002</v>
      </c>
      <c r="O34" s="46" t="e">
        <f t="shared" si="6"/>
        <v>#DIV/0!</v>
      </c>
      <c r="P34" s="46" t="e">
        <f t="shared" si="7"/>
        <v>#DIV/0!</v>
      </c>
      <c r="Q34" s="46"/>
      <c r="R34" s="71" t="s">
        <v>202</v>
      </c>
    </row>
    <row r="35" spans="1:18" x14ac:dyDescent="0.3">
      <c r="A35" s="139">
        <v>19</v>
      </c>
      <c r="B35" s="153" t="s">
        <v>342</v>
      </c>
      <c r="C35" s="154" t="s">
        <v>207</v>
      </c>
      <c r="D35" s="155" t="s">
        <v>374</v>
      </c>
      <c r="E35" s="155" t="s">
        <v>239</v>
      </c>
      <c r="F35" s="330">
        <v>3.01</v>
      </c>
      <c r="G35" s="156" t="s">
        <v>206</v>
      </c>
      <c r="H35" s="157">
        <v>5</v>
      </c>
      <c r="I35" s="158" t="s">
        <v>32</v>
      </c>
      <c r="J35" s="159">
        <v>18.920000000000002</v>
      </c>
      <c r="K35" s="43">
        <f>F35*J35</f>
        <v>56.949199999999998</v>
      </c>
      <c r="L35" s="327">
        <f>'1.2 Stundenverrechnungssatz'!$B$70</f>
        <v>0</v>
      </c>
      <c r="M35" s="73">
        <f>'2.1 Leistungsrichtwerte'!$E$7</f>
        <v>0</v>
      </c>
      <c r="N35" s="45">
        <f>K35*12</f>
        <v>683.3904</v>
      </c>
      <c r="O35" s="46" t="e">
        <f>N35/M35</f>
        <v>#DIV/0!</v>
      </c>
      <c r="P35" s="46" t="e">
        <f>O35*L35</f>
        <v>#DIV/0!</v>
      </c>
      <c r="Q35" s="46"/>
      <c r="R35" s="88" t="s">
        <v>202</v>
      </c>
    </row>
    <row r="36" spans="1:18" x14ac:dyDescent="0.3">
      <c r="A36" s="139">
        <v>20</v>
      </c>
      <c r="B36" s="153" t="s">
        <v>342</v>
      </c>
      <c r="C36" s="154" t="s">
        <v>207</v>
      </c>
      <c r="D36" s="155" t="s">
        <v>375</v>
      </c>
      <c r="E36" s="155" t="s">
        <v>227</v>
      </c>
      <c r="F36" s="330">
        <v>28.67</v>
      </c>
      <c r="G36" s="156" t="s">
        <v>376</v>
      </c>
      <c r="H36" s="157">
        <v>5</v>
      </c>
      <c r="I36" s="158" t="s">
        <v>34</v>
      </c>
      <c r="J36" s="159">
        <v>18.920000000000002</v>
      </c>
      <c r="K36" s="43">
        <f t="shared" si="4"/>
        <v>542.43640000000005</v>
      </c>
      <c r="L36" s="327">
        <f>'1.2 Stundenverrechnungssatz'!$B$70</f>
        <v>0</v>
      </c>
      <c r="M36" s="44">
        <f>'2.1 Leistungsrichtwerte'!$E$8</f>
        <v>0</v>
      </c>
      <c r="N36" s="45">
        <f t="shared" si="5"/>
        <v>6509.2368000000006</v>
      </c>
      <c r="O36" s="46" t="e">
        <f t="shared" si="6"/>
        <v>#DIV/0!</v>
      </c>
      <c r="P36" s="46" t="e">
        <f t="shared" si="7"/>
        <v>#DIV/0!</v>
      </c>
      <c r="Q36" s="46"/>
      <c r="R36" s="89" t="s">
        <v>202</v>
      </c>
    </row>
    <row r="37" spans="1:18" x14ac:dyDescent="0.3">
      <c r="A37" s="139">
        <v>21</v>
      </c>
      <c r="B37" s="153" t="s">
        <v>342</v>
      </c>
      <c r="C37" s="154" t="s">
        <v>207</v>
      </c>
      <c r="D37" s="155" t="s">
        <v>377</v>
      </c>
      <c r="E37" s="155" t="s">
        <v>204</v>
      </c>
      <c r="F37" s="330">
        <v>53.6</v>
      </c>
      <c r="G37" s="156" t="s">
        <v>206</v>
      </c>
      <c r="H37" s="157">
        <v>5</v>
      </c>
      <c r="I37" s="158" t="s">
        <v>32</v>
      </c>
      <c r="J37" s="159">
        <v>18.920000000000002</v>
      </c>
      <c r="K37" s="43">
        <f t="shared" si="0"/>
        <v>1014.1120000000001</v>
      </c>
      <c r="L37" s="327">
        <f>'1.2 Stundenverrechnungssatz'!$B$70</f>
        <v>0</v>
      </c>
      <c r="M37" s="44">
        <f>'2.1 Leistungsrichtwerte'!$E$7</f>
        <v>0</v>
      </c>
      <c r="N37" s="45">
        <f t="shared" si="1"/>
        <v>12169.344000000001</v>
      </c>
      <c r="O37" s="46" t="e">
        <f t="shared" si="2"/>
        <v>#DIV/0!</v>
      </c>
      <c r="P37" s="46" t="e">
        <f t="shared" si="3"/>
        <v>#DIV/0!</v>
      </c>
      <c r="Q37" s="46"/>
      <c r="R37" s="71" t="s">
        <v>202</v>
      </c>
    </row>
    <row r="38" spans="1:18" x14ac:dyDescent="0.3">
      <c r="A38" s="139">
        <v>22</v>
      </c>
      <c r="B38" s="153" t="s">
        <v>342</v>
      </c>
      <c r="C38" s="154" t="s">
        <v>207</v>
      </c>
      <c r="D38" s="155" t="s">
        <v>378</v>
      </c>
      <c r="E38" s="155" t="s">
        <v>379</v>
      </c>
      <c r="F38" s="330">
        <v>44.6</v>
      </c>
      <c r="G38" s="156" t="s">
        <v>206</v>
      </c>
      <c r="H38" s="157">
        <v>5</v>
      </c>
      <c r="I38" s="158">
        <v>8</v>
      </c>
      <c r="J38" s="159">
        <v>18.920000000000002</v>
      </c>
      <c r="K38" s="72">
        <f>F38*J38</f>
        <v>843.83200000000011</v>
      </c>
      <c r="L38" s="327">
        <f>'1.2 Stundenverrechnungssatz'!$B$70</f>
        <v>0</v>
      </c>
      <c r="M38" s="44">
        <f>'2.1 Leistungsrichtwerte'!$E$15</f>
        <v>0</v>
      </c>
      <c r="N38" s="74">
        <f>K38*12</f>
        <v>10125.984</v>
      </c>
      <c r="O38" s="75" t="e">
        <f>N38/M38</f>
        <v>#DIV/0!</v>
      </c>
      <c r="P38" s="75" t="e">
        <f>O38*L38</f>
        <v>#DIV/0!</v>
      </c>
      <c r="Q38" s="75"/>
      <c r="R38" s="71" t="s">
        <v>202</v>
      </c>
    </row>
    <row r="39" spans="1:18" x14ac:dyDescent="0.3">
      <c r="A39" s="139">
        <v>23</v>
      </c>
      <c r="B39" s="153" t="s">
        <v>342</v>
      </c>
      <c r="C39" s="154" t="s">
        <v>207</v>
      </c>
      <c r="D39" s="155" t="s">
        <v>380</v>
      </c>
      <c r="E39" s="155" t="s">
        <v>381</v>
      </c>
      <c r="F39" s="330">
        <v>45.24</v>
      </c>
      <c r="G39" s="156" t="s">
        <v>206</v>
      </c>
      <c r="H39" s="157">
        <v>5</v>
      </c>
      <c r="I39" s="158">
        <v>8</v>
      </c>
      <c r="J39" s="159">
        <v>18.920000000000002</v>
      </c>
      <c r="K39" s="43">
        <f t="shared" ref="K39:K67" si="8">F39*J39</f>
        <v>855.94080000000008</v>
      </c>
      <c r="L39" s="327">
        <f>'1.2 Stundenverrechnungssatz'!$B$70</f>
        <v>0</v>
      </c>
      <c r="M39" s="44">
        <f>'2.1 Leistungsrichtwerte'!$E$15</f>
        <v>0</v>
      </c>
      <c r="N39" s="45">
        <f t="shared" ref="N39:N67" si="9">K39*12</f>
        <v>10271.2896</v>
      </c>
      <c r="O39" s="46" t="e">
        <f t="shared" ref="O39:O67" si="10">N39/M39</f>
        <v>#DIV/0!</v>
      </c>
      <c r="P39" s="46" t="e">
        <f t="shared" ref="P39:P67" si="11">O39*L39</f>
        <v>#DIV/0!</v>
      </c>
      <c r="Q39" s="46"/>
      <c r="R39" s="71" t="s">
        <v>202</v>
      </c>
    </row>
    <row r="40" spans="1:18" s="83" customFormat="1" x14ac:dyDescent="0.3">
      <c r="A40" s="139">
        <v>24</v>
      </c>
      <c r="B40" s="153" t="s">
        <v>342</v>
      </c>
      <c r="C40" s="154" t="s">
        <v>207</v>
      </c>
      <c r="D40" s="155" t="s">
        <v>382</v>
      </c>
      <c r="E40" s="155" t="s">
        <v>383</v>
      </c>
      <c r="F40" s="330">
        <v>45.16</v>
      </c>
      <c r="G40" s="156" t="s">
        <v>206</v>
      </c>
      <c r="H40" s="157">
        <v>5</v>
      </c>
      <c r="I40" s="158">
        <v>8</v>
      </c>
      <c r="J40" s="159">
        <v>18.920000000000002</v>
      </c>
      <c r="K40" s="43">
        <f t="shared" si="8"/>
        <v>854.42719999999997</v>
      </c>
      <c r="L40" s="327">
        <f>'1.2 Stundenverrechnungssatz'!$B$70</f>
        <v>0</v>
      </c>
      <c r="M40" s="44">
        <f>'2.1 Leistungsrichtwerte'!$E$15</f>
        <v>0</v>
      </c>
      <c r="N40" s="45">
        <f t="shared" si="9"/>
        <v>10253.126399999999</v>
      </c>
      <c r="O40" s="46" t="e">
        <f t="shared" si="10"/>
        <v>#DIV/0!</v>
      </c>
      <c r="P40" s="46" t="e">
        <f t="shared" si="11"/>
        <v>#DIV/0!</v>
      </c>
      <c r="Q40" s="46"/>
      <c r="R40" s="71" t="s">
        <v>202</v>
      </c>
    </row>
    <row r="41" spans="1:18" s="83" customFormat="1" x14ac:dyDescent="0.3">
      <c r="A41" s="139">
        <v>25</v>
      </c>
      <c r="B41" s="153" t="s">
        <v>342</v>
      </c>
      <c r="C41" s="154" t="s">
        <v>207</v>
      </c>
      <c r="D41" s="155" t="s">
        <v>384</v>
      </c>
      <c r="E41" s="155" t="s">
        <v>385</v>
      </c>
      <c r="F41" s="330">
        <v>45.28</v>
      </c>
      <c r="G41" s="156" t="s">
        <v>206</v>
      </c>
      <c r="H41" s="157">
        <v>5</v>
      </c>
      <c r="I41" s="158">
        <v>8</v>
      </c>
      <c r="J41" s="159">
        <v>18.920000000000002</v>
      </c>
      <c r="K41" s="43">
        <f t="shared" si="8"/>
        <v>856.69760000000008</v>
      </c>
      <c r="L41" s="327">
        <f>'1.2 Stundenverrechnungssatz'!$B$70</f>
        <v>0</v>
      </c>
      <c r="M41" s="44">
        <f>'2.1 Leistungsrichtwerte'!$E$15</f>
        <v>0</v>
      </c>
      <c r="N41" s="45">
        <f t="shared" si="9"/>
        <v>10280.371200000001</v>
      </c>
      <c r="O41" s="46" t="e">
        <f t="shared" si="10"/>
        <v>#DIV/0!</v>
      </c>
      <c r="P41" s="46" t="e">
        <f t="shared" si="11"/>
        <v>#DIV/0!</v>
      </c>
      <c r="Q41" s="46"/>
      <c r="R41" s="71" t="s">
        <v>202</v>
      </c>
    </row>
    <row r="42" spans="1:18" s="83" customFormat="1" x14ac:dyDescent="0.3">
      <c r="A42" s="139">
        <v>26</v>
      </c>
      <c r="B42" s="153" t="s">
        <v>342</v>
      </c>
      <c r="C42" s="154" t="s">
        <v>207</v>
      </c>
      <c r="D42" s="155" t="s">
        <v>386</v>
      </c>
      <c r="E42" s="155" t="s">
        <v>387</v>
      </c>
      <c r="F42" s="330">
        <v>31.59</v>
      </c>
      <c r="G42" s="156" t="s">
        <v>206</v>
      </c>
      <c r="H42" s="157">
        <v>5</v>
      </c>
      <c r="I42" s="158">
        <v>8</v>
      </c>
      <c r="J42" s="159">
        <v>18.920000000000002</v>
      </c>
      <c r="K42" s="43">
        <f t="shared" si="8"/>
        <v>597.68280000000004</v>
      </c>
      <c r="L42" s="327">
        <f>'1.2 Stundenverrechnungssatz'!$B$70</f>
        <v>0</v>
      </c>
      <c r="M42" s="44">
        <f>'2.1 Leistungsrichtwerte'!$E$15</f>
        <v>0</v>
      </c>
      <c r="N42" s="45">
        <f t="shared" si="9"/>
        <v>7172.1936000000005</v>
      </c>
      <c r="O42" s="46" t="e">
        <f t="shared" si="10"/>
        <v>#DIV/0!</v>
      </c>
      <c r="P42" s="46" t="e">
        <f t="shared" si="11"/>
        <v>#DIV/0!</v>
      </c>
      <c r="Q42" s="46"/>
      <c r="R42" s="71" t="s">
        <v>202</v>
      </c>
    </row>
    <row r="43" spans="1:18" s="82" customFormat="1" x14ac:dyDescent="0.3">
      <c r="A43" s="139">
        <v>27</v>
      </c>
      <c r="B43" s="153" t="s">
        <v>342</v>
      </c>
      <c r="C43" s="154" t="s">
        <v>207</v>
      </c>
      <c r="D43" s="155" t="s">
        <v>388</v>
      </c>
      <c r="E43" s="155" t="s">
        <v>220</v>
      </c>
      <c r="F43" s="330">
        <v>20.66</v>
      </c>
      <c r="G43" s="156" t="s">
        <v>206</v>
      </c>
      <c r="H43" s="157">
        <v>5</v>
      </c>
      <c r="I43" s="158" t="s">
        <v>32</v>
      </c>
      <c r="J43" s="159">
        <v>18.920000000000002</v>
      </c>
      <c r="K43" s="43">
        <f t="shared" si="8"/>
        <v>390.88720000000006</v>
      </c>
      <c r="L43" s="327">
        <f>'1.2 Stundenverrechnungssatz'!$B$70</f>
        <v>0</v>
      </c>
      <c r="M43" s="73">
        <f>'2.1 Leistungsrichtwerte'!$E$7</f>
        <v>0</v>
      </c>
      <c r="N43" s="45">
        <f t="shared" si="9"/>
        <v>4690.6464000000005</v>
      </c>
      <c r="O43" s="46" t="e">
        <f t="shared" si="10"/>
        <v>#DIV/0!</v>
      </c>
      <c r="P43" s="46" t="e">
        <f t="shared" si="11"/>
        <v>#DIV/0!</v>
      </c>
      <c r="Q43" s="46"/>
      <c r="R43" s="88" t="s">
        <v>202</v>
      </c>
    </row>
    <row r="44" spans="1:18" s="82" customFormat="1" x14ac:dyDescent="0.3">
      <c r="A44" s="139">
        <v>28</v>
      </c>
      <c r="B44" s="153" t="s">
        <v>342</v>
      </c>
      <c r="C44" s="154" t="s">
        <v>207</v>
      </c>
      <c r="D44" s="155" t="s">
        <v>389</v>
      </c>
      <c r="E44" s="155" t="s">
        <v>208</v>
      </c>
      <c r="F44" s="330">
        <v>8.6</v>
      </c>
      <c r="G44" s="156" t="s">
        <v>203</v>
      </c>
      <c r="H44" s="157">
        <v>5</v>
      </c>
      <c r="I44" s="158">
        <v>3</v>
      </c>
      <c r="J44" s="159">
        <v>18.920000000000002</v>
      </c>
      <c r="K44" s="43">
        <f t="shared" ref="K44" si="12">F44*J44</f>
        <v>162.71200000000002</v>
      </c>
      <c r="L44" s="327">
        <f>'1.2 Stundenverrechnungssatz'!$B$70</f>
        <v>0</v>
      </c>
      <c r="M44" s="44">
        <f>'2.1 Leistungsrichtwerte'!$E$10</f>
        <v>0</v>
      </c>
      <c r="N44" s="45">
        <f t="shared" ref="N44" si="13">K44*12</f>
        <v>1952.5440000000003</v>
      </c>
      <c r="O44" s="46" t="e">
        <f t="shared" ref="O44" si="14">N44/M44</f>
        <v>#DIV/0!</v>
      </c>
      <c r="P44" s="46" t="e">
        <f t="shared" ref="P44" si="15">O44*L44</f>
        <v>#DIV/0!</v>
      </c>
      <c r="Q44" s="46"/>
      <c r="R44" s="71" t="s">
        <v>202</v>
      </c>
    </row>
    <row r="45" spans="1:18" x14ac:dyDescent="0.3">
      <c r="A45" s="139">
        <v>29</v>
      </c>
      <c r="B45" s="153" t="s">
        <v>342</v>
      </c>
      <c r="C45" s="154" t="s">
        <v>207</v>
      </c>
      <c r="D45" s="155" t="s">
        <v>390</v>
      </c>
      <c r="E45" s="155" t="s">
        <v>209</v>
      </c>
      <c r="F45" s="330">
        <v>8.64</v>
      </c>
      <c r="G45" s="156" t="s">
        <v>203</v>
      </c>
      <c r="H45" s="157">
        <v>5</v>
      </c>
      <c r="I45" s="158">
        <v>3</v>
      </c>
      <c r="J45" s="159">
        <v>18.920000000000002</v>
      </c>
      <c r="K45" s="43">
        <f t="shared" si="8"/>
        <v>163.46880000000002</v>
      </c>
      <c r="L45" s="327">
        <f>'1.2 Stundenverrechnungssatz'!$B$70</f>
        <v>0</v>
      </c>
      <c r="M45" s="44">
        <f>'2.1 Leistungsrichtwerte'!$E$10</f>
        <v>0</v>
      </c>
      <c r="N45" s="45">
        <f t="shared" si="9"/>
        <v>1961.6256000000003</v>
      </c>
      <c r="O45" s="46" t="e">
        <f t="shared" si="10"/>
        <v>#DIV/0!</v>
      </c>
      <c r="P45" s="46" t="e">
        <f t="shared" si="11"/>
        <v>#DIV/0!</v>
      </c>
      <c r="Q45" s="46"/>
      <c r="R45" s="71" t="s">
        <v>202</v>
      </c>
    </row>
    <row r="46" spans="1:18" x14ac:dyDescent="0.3">
      <c r="A46" s="139">
        <v>30</v>
      </c>
      <c r="B46" s="153" t="s">
        <v>342</v>
      </c>
      <c r="C46" s="154" t="s">
        <v>207</v>
      </c>
      <c r="D46" s="155" t="s">
        <v>391</v>
      </c>
      <c r="E46" s="155" t="s">
        <v>392</v>
      </c>
      <c r="F46" s="330">
        <v>11.31</v>
      </c>
      <c r="G46" s="156" t="s">
        <v>376</v>
      </c>
      <c r="H46" s="157">
        <v>5</v>
      </c>
      <c r="I46" s="158" t="s">
        <v>34</v>
      </c>
      <c r="J46" s="159">
        <v>18.920000000000002</v>
      </c>
      <c r="K46" s="43">
        <f t="shared" si="8"/>
        <v>213.98520000000002</v>
      </c>
      <c r="L46" s="327">
        <f>'1.2 Stundenverrechnungssatz'!$B$70</f>
        <v>0</v>
      </c>
      <c r="M46" s="44">
        <f>'2.1 Leistungsrichtwerte'!$E$8</f>
        <v>0</v>
      </c>
      <c r="N46" s="45">
        <f t="shared" si="9"/>
        <v>2567.8224</v>
      </c>
      <c r="O46" s="46" t="e">
        <f t="shared" si="10"/>
        <v>#DIV/0!</v>
      </c>
      <c r="P46" s="46" t="e">
        <f t="shared" si="11"/>
        <v>#DIV/0!</v>
      </c>
      <c r="Q46" s="46"/>
      <c r="R46" s="89" t="s">
        <v>202</v>
      </c>
    </row>
    <row r="47" spans="1:18" x14ac:dyDescent="0.3">
      <c r="A47" s="139">
        <v>31</v>
      </c>
      <c r="B47" s="153" t="s">
        <v>342</v>
      </c>
      <c r="C47" s="154" t="s">
        <v>273</v>
      </c>
      <c r="D47" s="155" t="s">
        <v>393</v>
      </c>
      <c r="E47" s="155" t="s">
        <v>221</v>
      </c>
      <c r="F47" s="330">
        <v>33.299999999999997</v>
      </c>
      <c r="G47" s="156" t="s">
        <v>206</v>
      </c>
      <c r="H47" s="157">
        <v>5</v>
      </c>
      <c r="I47" s="158" t="s">
        <v>32</v>
      </c>
      <c r="J47" s="159">
        <v>18.920000000000002</v>
      </c>
      <c r="K47" s="43">
        <f t="shared" si="8"/>
        <v>630.03600000000006</v>
      </c>
      <c r="L47" s="327">
        <f>'1.2 Stundenverrechnungssatz'!$B$70</f>
        <v>0</v>
      </c>
      <c r="M47" s="73">
        <f>'2.1 Leistungsrichtwerte'!$E$7</f>
        <v>0</v>
      </c>
      <c r="N47" s="45">
        <f t="shared" si="9"/>
        <v>7560.4320000000007</v>
      </c>
      <c r="O47" s="46" t="e">
        <f t="shared" si="10"/>
        <v>#DIV/0!</v>
      </c>
      <c r="P47" s="46" t="e">
        <f t="shared" si="11"/>
        <v>#DIV/0!</v>
      </c>
      <c r="Q47" s="46"/>
      <c r="R47" s="88" t="s">
        <v>202</v>
      </c>
    </row>
    <row r="48" spans="1:18" x14ac:dyDescent="0.3">
      <c r="A48" s="139">
        <v>32</v>
      </c>
      <c r="B48" s="153" t="s">
        <v>342</v>
      </c>
      <c r="C48" s="154" t="s">
        <v>273</v>
      </c>
      <c r="D48" s="155" t="s">
        <v>394</v>
      </c>
      <c r="E48" s="155" t="s">
        <v>216</v>
      </c>
      <c r="F48" s="330">
        <v>6.23</v>
      </c>
      <c r="G48" s="156" t="s">
        <v>206</v>
      </c>
      <c r="H48" s="157">
        <v>0</v>
      </c>
      <c r="I48" s="158">
        <v>6</v>
      </c>
      <c r="J48" s="159">
        <v>0</v>
      </c>
      <c r="K48" s="43">
        <f t="shared" si="8"/>
        <v>0</v>
      </c>
      <c r="L48" s="327">
        <f>'1.2 Stundenverrechnungssatz'!$B$70</f>
        <v>0</v>
      </c>
      <c r="M48" s="44">
        <f>'2.1 Leistungsrichtwerte'!$E$13</f>
        <v>0</v>
      </c>
      <c r="N48" s="45">
        <f t="shared" si="9"/>
        <v>0</v>
      </c>
      <c r="O48" s="46" t="e">
        <f t="shared" si="10"/>
        <v>#DIV/0!</v>
      </c>
      <c r="P48" s="46" t="e">
        <f t="shared" si="11"/>
        <v>#DIV/0!</v>
      </c>
      <c r="Q48" s="46"/>
      <c r="R48" s="71"/>
    </row>
    <row r="49" spans="1:18" x14ac:dyDescent="0.3">
      <c r="A49" s="139">
        <v>33</v>
      </c>
      <c r="B49" s="153" t="s">
        <v>342</v>
      </c>
      <c r="C49" s="154" t="s">
        <v>273</v>
      </c>
      <c r="D49" s="155" t="s">
        <v>395</v>
      </c>
      <c r="E49" s="155" t="s">
        <v>396</v>
      </c>
      <c r="F49" s="330">
        <v>2.06</v>
      </c>
      <c r="G49" s="156" t="s">
        <v>203</v>
      </c>
      <c r="H49" s="157">
        <v>0</v>
      </c>
      <c r="I49" s="158">
        <v>10</v>
      </c>
      <c r="J49" s="159">
        <v>0</v>
      </c>
      <c r="K49" s="43">
        <f t="shared" si="8"/>
        <v>0</v>
      </c>
      <c r="L49" s="327">
        <f>'1.2 Stundenverrechnungssatz'!$B$70</f>
        <v>0</v>
      </c>
      <c r="M49" s="44">
        <f>'2.1 Leistungsrichtwerte'!$E$17</f>
        <v>0</v>
      </c>
      <c r="N49" s="45">
        <f t="shared" si="9"/>
        <v>0</v>
      </c>
      <c r="O49" s="46" t="e">
        <f t="shared" si="10"/>
        <v>#DIV/0!</v>
      </c>
      <c r="P49" s="46" t="e">
        <f t="shared" si="11"/>
        <v>#DIV/0!</v>
      </c>
      <c r="Q49" s="46"/>
      <c r="R49" s="85"/>
    </row>
    <row r="50" spans="1:18" x14ac:dyDescent="0.3">
      <c r="A50" s="139">
        <v>34</v>
      </c>
      <c r="B50" s="153" t="s">
        <v>342</v>
      </c>
      <c r="C50" s="154" t="s">
        <v>273</v>
      </c>
      <c r="D50" s="155" t="s">
        <v>397</v>
      </c>
      <c r="E50" s="155" t="s">
        <v>398</v>
      </c>
      <c r="F50" s="330">
        <v>7.06</v>
      </c>
      <c r="G50" s="156" t="s">
        <v>206</v>
      </c>
      <c r="H50" s="157">
        <v>0</v>
      </c>
      <c r="I50" s="158">
        <v>6</v>
      </c>
      <c r="J50" s="159">
        <v>0</v>
      </c>
      <c r="K50" s="43">
        <f t="shared" si="8"/>
        <v>0</v>
      </c>
      <c r="L50" s="327">
        <f>'1.2 Stundenverrechnungssatz'!$B$70</f>
        <v>0</v>
      </c>
      <c r="M50" s="44">
        <f>'2.1 Leistungsrichtwerte'!$E$13</f>
        <v>0</v>
      </c>
      <c r="N50" s="45">
        <f t="shared" si="9"/>
        <v>0</v>
      </c>
      <c r="O50" s="46" t="e">
        <f t="shared" si="10"/>
        <v>#DIV/0!</v>
      </c>
      <c r="P50" s="46" t="e">
        <f t="shared" si="11"/>
        <v>#DIV/0!</v>
      </c>
      <c r="Q50" s="46"/>
      <c r="R50" s="71"/>
    </row>
    <row r="51" spans="1:18" x14ac:dyDescent="0.3">
      <c r="A51" s="139">
        <v>35</v>
      </c>
      <c r="B51" s="153" t="s">
        <v>342</v>
      </c>
      <c r="C51" s="154" t="s">
        <v>273</v>
      </c>
      <c r="D51" s="155" t="s">
        <v>399</v>
      </c>
      <c r="E51" s="155" t="s">
        <v>204</v>
      </c>
      <c r="F51" s="330">
        <v>48.43</v>
      </c>
      <c r="G51" s="156" t="s">
        <v>206</v>
      </c>
      <c r="H51" s="157">
        <v>5</v>
      </c>
      <c r="I51" s="158" t="s">
        <v>32</v>
      </c>
      <c r="J51" s="159">
        <v>18.920000000000002</v>
      </c>
      <c r="K51" s="43">
        <f t="shared" si="8"/>
        <v>916.29560000000004</v>
      </c>
      <c r="L51" s="327">
        <f>'1.2 Stundenverrechnungssatz'!$B$70</f>
        <v>0</v>
      </c>
      <c r="M51" s="44">
        <f>'2.1 Leistungsrichtwerte'!$E$7</f>
        <v>0</v>
      </c>
      <c r="N51" s="45">
        <f t="shared" si="9"/>
        <v>10995.547200000001</v>
      </c>
      <c r="O51" s="46" t="e">
        <f t="shared" si="10"/>
        <v>#DIV/0!</v>
      </c>
      <c r="P51" s="46" t="e">
        <f t="shared" si="11"/>
        <v>#DIV/0!</v>
      </c>
      <c r="Q51" s="46"/>
      <c r="R51" s="71" t="s">
        <v>202</v>
      </c>
    </row>
    <row r="52" spans="1:18" x14ac:dyDescent="0.3">
      <c r="A52" s="139">
        <v>36</v>
      </c>
      <c r="B52" s="153" t="s">
        <v>342</v>
      </c>
      <c r="C52" s="154" t="s">
        <v>273</v>
      </c>
      <c r="D52" s="155" t="s">
        <v>400</v>
      </c>
      <c r="E52" s="155" t="s">
        <v>401</v>
      </c>
      <c r="F52" s="330">
        <v>40.64</v>
      </c>
      <c r="G52" s="156" t="s">
        <v>206</v>
      </c>
      <c r="H52" s="157">
        <v>5</v>
      </c>
      <c r="I52" s="158">
        <v>8</v>
      </c>
      <c r="J52" s="159">
        <v>18.920000000000002</v>
      </c>
      <c r="K52" s="43">
        <f t="shared" si="8"/>
        <v>768.90880000000004</v>
      </c>
      <c r="L52" s="327">
        <f>'1.2 Stundenverrechnungssatz'!$B$70</f>
        <v>0</v>
      </c>
      <c r="M52" s="44">
        <f>'2.1 Leistungsrichtwerte'!$E$15</f>
        <v>0</v>
      </c>
      <c r="N52" s="45">
        <f t="shared" si="9"/>
        <v>9226.9056</v>
      </c>
      <c r="O52" s="46" t="e">
        <f t="shared" si="10"/>
        <v>#DIV/0!</v>
      </c>
      <c r="P52" s="46" t="e">
        <f t="shared" si="11"/>
        <v>#DIV/0!</v>
      </c>
      <c r="Q52" s="46"/>
      <c r="R52" s="71" t="s">
        <v>202</v>
      </c>
    </row>
    <row r="53" spans="1:18" x14ac:dyDescent="0.3">
      <c r="A53" s="139">
        <v>37</v>
      </c>
      <c r="B53" s="153" t="s">
        <v>342</v>
      </c>
      <c r="C53" s="154" t="s">
        <v>273</v>
      </c>
      <c r="D53" s="155" t="s">
        <v>402</v>
      </c>
      <c r="E53" s="155" t="s">
        <v>359</v>
      </c>
      <c r="F53" s="330">
        <v>14.76</v>
      </c>
      <c r="G53" s="156" t="s">
        <v>203</v>
      </c>
      <c r="H53" s="157">
        <v>5</v>
      </c>
      <c r="I53" s="158">
        <v>3</v>
      </c>
      <c r="J53" s="159">
        <v>18.920000000000002</v>
      </c>
      <c r="K53" s="43">
        <f t="shared" si="8"/>
        <v>279.25920000000002</v>
      </c>
      <c r="L53" s="327">
        <f>'1.2 Stundenverrechnungssatz'!$B$70</f>
        <v>0</v>
      </c>
      <c r="M53" s="44">
        <f>'2.1 Leistungsrichtwerte'!$E$10</f>
        <v>0</v>
      </c>
      <c r="N53" s="45">
        <f t="shared" si="9"/>
        <v>3351.1104000000005</v>
      </c>
      <c r="O53" s="46" t="e">
        <f t="shared" si="10"/>
        <v>#DIV/0!</v>
      </c>
      <c r="P53" s="46" t="e">
        <f t="shared" si="11"/>
        <v>#DIV/0!</v>
      </c>
      <c r="Q53" s="46"/>
      <c r="R53" s="71" t="s">
        <v>202</v>
      </c>
    </row>
    <row r="54" spans="1:18" x14ac:dyDescent="0.3">
      <c r="A54" s="139">
        <v>38</v>
      </c>
      <c r="B54" s="153" t="s">
        <v>342</v>
      </c>
      <c r="C54" s="154" t="s">
        <v>273</v>
      </c>
      <c r="D54" s="155" t="s">
        <v>403</v>
      </c>
      <c r="E54" s="155" t="s">
        <v>404</v>
      </c>
      <c r="F54" s="330">
        <v>43.58</v>
      </c>
      <c r="G54" s="156" t="s">
        <v>206</v>
      </c>
      <c r="H54" s="157">
        <v>5</v>
      </c>
      <c r="I54" s="158">
        <v>8</v>
      </c>
      <c r="J54" s="159">
        <v>18.920000000000002</v>
      </c>
      <c r="K54" s="43">
        <f t="shared" si="8"/>
        <v>824.53360000000009</v>
      </c>
      <c r="L54" s="327">
        <f>'1.2 Stundenverrechnungssatz'!$B$70</f>
        <v>0</v>
      </c>
      <c r="M54" s="44">
        <f>'2.1 Leistungsrichtwerte'!$E$15</f>
        <v>0</v>
      </c>
      <c r="N54" s="45">
        <f t="shared" si="9"/>
        <v>9894.4032000000007</v>
      </c>
      <c r="O54" s="46" t="e">
        <f t="shared" si="10"/>
        <v>#DIV/0!</v>
      </c>
      <c r="P54" s="46" t="e">
        <f t="shared" si="11"/>
        <v>#DIV/0!</v>
      </c>
      <c r="Q54" s="46"/>
      <c r="R54" s="71" t="s">
        <v>202</v>
      </c>
    </row>
    <row r="55" spans="1:18" x14ac:dyDescent="0.3">
      <c r="A55" s="139">
        <v>39</v>
      </c>
      <c r="B55" s="153" t="s">
        <v>342</v>
      </c>
      <c r="C55" s="154" t="s">
        <v>273</v>
      </c>
      <c r="D55" s="155" t="s">
        <v>405</v>
      </c>
      <c r="E55" s="155" t="s">
        <v>406</v>
      </c>
      <c r="F55" s="330">
        <v>14.76</v>
      </c>
      <c r="G55" s="156" t="s">
        <v>203</v>
      </c>
      <c r="H55" s="157">
        <v>5</v>
      </c>
      <c r="I55" s="158">
        <v>3</v>
      </c>
      <c r="J55" s="159">
        <v>18.920000000000002</v>
      </c>
      <c r="K55" s="43">
        <f t="shared" si="8"/>
        <v>279.25920000000002</v>
      </c>
      <c r="L55" s="327">
        <f>'1.2 Stundenverrechnungssatz'!$B$70</f>
        <v>0</v>
      </c>
      <c r="M55" s="44">
        <f>'2.1 Leistungsrichtwerte'!$E$10</f>
        <v>0</v>
      </c>
      <c r="N55" s="45">
        <f t="shared" si="9"/>
        <v>3351.1104000000005</v>
      </c>
      <c r="O55" s="46" t="e">
        <f t="shared" si="10"/>
        <v>#DIV/0!</v>
      </c>
      <c r="P55" s="46" t="e">
        <f t="shared" si="11"/>
        <v>#DIV/0!</v>
      </c>
      <c r="Q55" s="46"/>
      <c r="R55" s="71" t="s">
        <v>202</v>
      </c>
    </row>
    <row r="56" spans="1:18" x14ac:dyDescent="0.3">
      <c r="A56" s="139">
        <v>40</v>
      </c>
      <c r="B56" s="153" t="s">
        <v>342</v>
      </c>
      <c r="C56" s="154" t="s">
        <v>273</v>
      </c>
      <c r="D56" s="155" t="s">
        <v>407</v>
      </c>
      <c r="E56" s="155" t="s">
        <v>408</v>
      </c>
      <c r="F56" s="330">
        <v>43.62</v>
      </c>
      <c r="G56" s="156" t="s">
        <v>206</v>
      </c>
      <c r="H56" s="157">
        <v>5</v>
      </c>
      <c r="I56" s="158">
        <v>8</v>
      </c>
      <c r="J56" s="159">
        <v>18.920000000000002</v>
      </c>
      <c r="K56" s="43">
        <f t="shared" si="8"/>
        <v>825.29039999999998</v>
      </c>
      <c r="L56" s="327">
        <f>'1.2 Stundenverrechnungssatz'!$B$70</f>
        <v>0</v>
      </c>
      <c r="M56" s="44">
        <f>'2.1 Leistungsrichtwerte'!$E$15</f>
        <v>0</v>
      </c>
      <c r="N56" s="45">
        <f t="shared" si="9"/>
        <v>9903.4848000000002</v>
      </c>
      <c r="O56" s="46" t="e">
        <f t="shared" si="10"/>
        <v>#DIV/0!</v>
      </c>
      <c r="P56" s="46" t="e">
        <f t="shared" si="11"/>
        <v>#DIV/0!</v>
      </c>
      <c r="Q56" s="46"/>
      <c r="R56" s="71" t="s">
        <v>202</v>
      </c>
    </row>
    <row r="57" spans="1:18" x14ac:dyDescent="0.3">
      <c r="A57" s="139">
        <v>41</v>
      </c>
      <c r="B57" s="153" t="s">
        <v>342</v>
      </c>
      <c r="C57" s="154" t="s">
        <v>273</v>
      </c>
      <c r="D57" s="155" t="s">
        <v>409</v>
      </c>
      <c r="E57" s="155" t="s">
        <v>410</v>
      </c>
      <c r="F57" s="330">
        <v>19.63</v>
      </c>
      <c r="G57" s="156" t="s">
        <v>203</v>
      </c>
      <c r="H57" s="157">
        <v>5</v>
      </c>
      <c r="I57" s="158">
        <v>3</v>
      </c>
      <c r="J57" s="159">
        <v>18.920000000000002</v>
      </c>
      <c r="K57" s="43">
        <f t="shared" si="8"/>
        <v>371.39960000000002</v>
      </c>
      <c r="L57" s="327">
        <f>'1.2 Stundenverrechnungssatz'!$B$70</f>
        <v>0</v>
      </c>
      <c r="M57" s="44">
        <f>'2.1 Leistungsrichtwerte'!$E$10</f>
        <v>0</v>
      </c>
      <c r="N57" s="45">
        <f t="shared" si="9"/>
        <v>4456.7952000000005</v>
      </c>
      <c r="O57" s="46" t="e">
        <f t="shared" si="10"/>
        <v>#DIV/0!</v>
      </c>
      <c r="P57" s="46" t="e">
        <f t="shared" si="11"/>
        <v>#DIV/0!</v>
      </c>
      <c r="Q57" s="46"/>
      <c r="R57" s="71" t="s">
        <v>202</v>
      </c>
    </row>
    <row r="58" spans="1:18" x14ac:dyDescent="0.3">
      <c r="A58" s="139">
        <v>42</v>
      </c>
      <c r="B58" s="153" t="s">
        <v>342</v>
      </c>
      <c r="C58" s="154" t="s">
        <v>273</v>
      </c>
      <c r="D58" s="155" t="s">
        <v>411</v>
      </c>
      <c r="E58" s="155" t="s">
        <v>412</v>
      </c>
      <c r="F58" s="330">
        <v>61.39</v>
      </c>
      <c r="G58" s="156" t="s">
        <v>206</v>
      </c>
      <c r="H58" s="157">
        <v>5</v>
      </c>
      <c r="I58" s="158">
        <v>8</v>
      </c>
      <c r="J58" s="159">
        <v>18.920000000000002</v>
      </c>
      <c r="K58" s="43">
        <f t="shared" si="8"/>
        <v>1161.4988000000001</v>
      </c>
      <c r="L58" s="327">
        <f>'1.2 Stundenverrechnungssatz'!$B$70</f>
        <v>0</v>
      </c>
      <c r="M58" s="44">
        <f>'2.1 Leistungsrichtwerte'!$E$15</f>
        <v>0</v>
      </c>
      <c r="N58" s="45">
        <f t="shared" si="9"/>
        <v>13937.9856</v>
      </c>
      <c r="O58" s="46" t="e">
        <f t="shared" si="10"/>
        <v>#DIV/0!</v>
      </c>
      <c r="P58" s="46" t="e">
        <f t="shared" si="11"/>
        <v>#DIV/0!</v>
      </c>
      <c r="Q58" s="46"/>
      <c r="R58" s="71" t="s">
        <v>202</v>
      </c>
    </row>
    <row r="59" spans="1:18" x14ac:dyDescent="0.3">
      <c r="A59" s="139">
        <v>43</v>
      </c>
      <c r="B59" s="153" t="s">
        <v>342</v>
      </c>
      <c r="C59" s="154" t="s">
        <v>273</v>
      </c>
      <c r="D59" s="155" t="s">
        <v>413</v>
      </c>
      <c r="E59" s="155" t="s">
        <v>372</v>
      </c>
      <c r="F59" s="330">
        <v>2.62</v>
      </c>
      <c r="G59" s="156" t="s">
        <v>203</v>
      </c>
      <c r="H59" s="157">
        <v>5</v>
      </c>
      <c r="I59" s="158">
        <v>3</v>
      </c>
      <c r="J59" s="159">
        <v>18.920000000000002</v>
      </c>
      <c r="K59" s="43">
        <f t="shared" si="8"/>
        <v>49.570400000000006</v>
      </c>
      <c r="L59" s="327">
        <f>'1.2 Stundenverrechnungssatz'!$B$70</f>
        <v>0</v>
      </c>
      <c r="M59" s="44">
        <f>'2.1 Leistungsrichtwerte'!$E$10</f>
        <v>0</v>
      </c>
      <c r="N59" s="45">
        <f t="shared" si="9"/>
        <v>594.84480000000008</v>
      </c>
      <c r="O59" s="46" t="e">
        <f t="shared" si="10"/>
        <v>#DIV/0!</v>
      </c>
      <c r="P59" s="46" t="e">
        <f t="shared" si="11"/>
        <v>#DIV/0!</v>
      </c>
      <c r="Q59" s="46"/>
      <c r="R59" s="71" t="s">
        <v>202</v>
      </c>
    </row>
    <row r="60" spans="1:18" x14ac:dyDescent="0.3">
      <c r="A60" s="139">
        <v>44</v>
      </c>
      <c r="B60" s="153" t="s">
        <v>342</v>
      </c>
      <c r="C60" s="154" t="s">
        <v>273</v>
      </c>
      <c r="D60" s="155" t="s">
        <v>414</v>
      </c>
      <c r="E60" s="155" t="s">
        <v>415</v>
      </c>
      <c r="F60" s="330">
        <v>6.46</v>
      </c>
      <c r="G60" s="156" t="s">
        <v>203</v>
      </c>
      <c r="H60" s="157">
        <v>0</v>
      </c>
      <c r="I60" s="158" t="s">
        <v>32</v>
      </c>
      <c r="J60" s="159">
        <v>0</v>
      </c>
      <c r="K60" s="43">
        <f t="shared" si="8"/>
        <v>0</v>
      </c>
      <c r="L60" s="327">
        <f>'1.2 Stundenverrechnungssatz'!$B$70</f>
        <v>0</v>
      </c>
      <c r="M60" s="44">
        <f>'2.1 Leistungsrichtwerte'!$E$7</f>
        <v>0</v>
      </c>
      <c r="N60" s="45">
        <f t="shared" si="9"/>
        <v>0</v>
      </c>
      <c r="O60" s="46" t="e">
        <f t="shared" si="10"/>
        <v>#DIV/0!</v>
      </c>
      <c r="P60" s="46" t="e">
        <f t="shared" si="11"/>
        <v>#DIV/0!</v>
      </c>
      <c r="Q60" s="46"/>
      <c r="R60" s="71"/>
    </row>
    <row r="61" spans="1:18" x14ac:dyDescent="0.3">
      <c r="A61" s="139">
        <v>45</v>
      </c>
      <c r="B61" s="153" t="s">
        <v>416</v>
      </c>
      <c r="C61" s="154" t="s">
        <v>198</v>
      </c>
      <c r="D61" s="155" t="s">
        <v>417</v>
      </c>
      <c r="E61" s="155" t="s">
        <v>229</v>
      </c>
      <c r="F61" s="330">
        <v>117.59</v>
      </c>
      <c r="G61" s="156" t="s">
        <v>376</v>
      </c>
      <c r="H61" s="157">
        <v>5</v>
      </c>
      <c r="I61" s="158">
        <v>5</v>
      </c>
      <c r="J61" s="159">
        <v>18.920000000000002</v>
      </c>
      <c r="K61" s="43">
        <f t="shared" si="8"/>
        <v>2224.8028000000004</v>
      </c>
      <c r="L61" s="327">
        <f>'1.2 Stundenverrechnungssatz'!$B$70</f>
        <v>0</v>
      </c>
      <c r="M61" s="44">
        <f>'2.1 Leistungsrichtwerte'!$E$12</f>
        <v>0</v>
      </c>
      <c r="N61" s="45">
        <f t="shared" si="9"/>
        <v>26697.633600000005</v>
      </c>
      <c r="O61" s="46" t="e">
        <f t="shared" si="10"/>
        <v>#DIV/0!</v>
      </c>
      <c r="P61" s="46" t="e">
        <f t="shared" si="11"/>
        <v>#DIV/0!</v>
      </c>
      <c r="Q61" s="46"/>
      <c r="R61" s="87" t="s">
        <v>202</v>
      </c>
    </row>
    <row r="62" spans="1:18" x14ac:dyDescent="0.3">
      <c r="A62" s="139">
        <v>46</v>
      </c>
      <c r="B62" s="153" t="s">
        <v>416</v>
      </c>
      <c r="C62" s="154" t="s">
        <v>198</v>
      </c>
      <c r="D62" s="155" t="s">
        <v>418</v>
      </c>
      <c r="E62" s="155" t="s">
        <v>419</v>
      </c>
      <c r="F62" s="330">
        <v>2.75</v>
      </c>
      <c r="G62" s="156" t="s">
        <v>203</v>
      </c>
      <c r="H62" s="157">
        <v>0</v>
      </c>
      <c r="I62" s="158">
        <v>6</v>
      </c>
      <c r="J62" s="159">
        <v>0</v>
      </c>
      <c r="K62" s="43">
        <f t="shared" si="8"/>
        <v>0</v>
      </c>
      <c r="L62" s="327">
        <f>'1.2 Stundenverrechnungssatz'!$B$70</f>
        <v>0</v>
      </c>
      <c r="M62" s="44">
        <f>'2.1 Leistungsrichtwerte'!$E$13</f>
        <v>0</v>
      </c>
      <c r="N62" s="45">
        <f t="shared" si="9"/>
        <v>0</v>
      </c>
      <c r="O62" s="46" t="e">
        <f t="shared" si="10"/>
        <v>#DIV/0!</v>
      </c>
      <c r="P62" s="46" t="e">
        <f t="shared" si="11"/>
        <v>#DIV/0!</v>
      </c>
      <c r="Q62" s="46"/>
      <c r="R62" s="71"/>
    </row>
    <row r="63" spans="1:18" x14ac:dyDescent="0.3">
      <c r="A63" s="139">
        <v>47</v>
      </c>
      <c r="B63" s="153" t="s">
        <v>416</v>
      </c>
      <c r="C63" s="154" t="s">
        <v>198</v>
      </c>
      <c r="D63" s="155" t="s">
        <v>420</v>
      </c>
      <c r="E63" s="155" t="s">
        <v>421</v>
      </c>
      <c r="F63" s="330">
        <v>2.09</v>
      </c>
      <c r="G63" s="156" t="s">
        <v>203</v>
      </c>
      <c r="H63" s="157">
        <v>0</v>
      </c>
      <c r="I63" s="158">
        <v>3</v>
      </c>
      <c r="J63" s="159">
        <v>0</v>
      </c>
      <c r="K63" s="43">
        <f t="shared" si="8"/>
        <v>0</v>
      </c>
      <c r="L63" s="327">
        <f>'1.2 Stundenverrechnungssatz'!$B$70</f>
        <v>0</v>
      </c>
      <c r="M63" s="44">
        <f>'2.1 Leistungsrichtwerte'!$E$10</f>
        <v>0</v>
      </c>
      <c r="N63" s="45">
        <f t="shared" si="9"/>
        <v>0</v>
      </c>
      <c r="O63" s="46" t="e">
        <f t="shared" si="10"/>
        <v>#DIV/0!</v>
      </c>
      <c r="P63" s="46" t="e">
        <f t="shared" si="11"/>
        <v>#DIV/0!</v>
      </c>
      <c r="Q63" s="46"/>
      <c r="R63" s="71" t="s">
        <v>202</v>
      </c>
    </row>
    <row r="64" spans="1:18" x14ac:dyDescent="0.3">
      <c r="A64" s="139">
        <v>48</v>
      </c>
      <c r="B64" s="153" t="s">
        <v>416</v>
      </c>
      <c r="C64" s="154" t="s">
        <v>198</v>
      </c>
      <c r="D64" s="155" t="s">
        <v>422</v>
      </c>
      <c r="E64" s="155" t="s">
        <v>423</v>
      </c>
      <c r="F64" s="330">
        <v>8.77</v>
      </c>
      <c r="G64" s="156" t="s">
        <v>203</v>
      </c>
      <c r="H64" s="157">
        <v>0</v>
      </c>
      <c r="I64" s="158">
        <v>6</v>
      </c>
      <c r="J64" s="159">
        <v>0</v>
      </c>
      <c r="K64" s="43">
        <f t="shared" si="8"/>
        <v>0</v>
      </c>
      <c r="L64" s="327">
        <f>'1.2 Stundenverrechnungssatz'!$B$70</f>
        <v>0</v>
      </c>
      <c r="M64" s="44">
        <f>'2.1 Leistungsrichtwerte'!$E$13</f>
        <v>0</v>
      </c>
      <c r="N64" s="45">
        <f t="shared" si="9"/>
        <v>0</v>
      </c>
      <c r="O64" s="46" t="e">
        <f t="shared" si="10"/>
        <v>#DIV/0!</v>
      </c>
      <c r="P64" s="46" t="e">
        <f t="shared" si="11"/>
        <v>#DIV/0!</v>
      </c>
      <c r="Q64" s="46"/>
      <c r="R64" s="71"/>
    </row>
    <row r="65" spans="1:18" x14ac:dyDescent="0.3">
      <c r="A65" s="139">
        <v>49</v>
      </c>
      <c r="B65" s="153" t="s">
        <v>416</v>
      </c>
      <c r="C65" s="154" t="s">
        <v>198</v>
      </c>
      <c r="D65" s="155" t="s">
        <v>424</v>
      </c>
      <c r="E65" s="155" t="s">
        <v>230</v>
      </c>
      <c r="F65" s="330">
        <v>21.08</v>
      </c>
      <c r="G65" s="156" t="s">
        <v>203</v>
      </c>
      <c r="H65" s="157">
        <v>0</v>
      </c>
      <c r="I65" s="158">
        <v>5</v>
      </c>
      <c r="J65" s="159">
        <v>0</v>
      </c>
      <c r="K65" s="43">
        <f t="shared" si="8"/>
        <v>0</v>
      </c>
      <c r="L65" s="327">
        <f>'1.2 Stundenverrechnungssatz'!$B$70</f>
        <v>0</v>
      </c>
      <c r="M65" s="44">
        <f>'2.1 Leistungsrichtwerte'!$E$12</f>
        <v>0</v>
      </c>
      <c r="N65" s="45">
        <f t="shared" si="9"/>
        <v>0</v>
      </c>
      <c r="O65" s="46" t="e">
        <f t="shared" si="10"/>
        <v>#DIV/0!</v>
      </c>
      <c r="P65" s="46" t="e">
        <f t="shared" si="11"/>
        <v>#DIV/0!</v>
      </c>
      <c r="Q65" s="46"/>
      <c r="R65" s="87"/>
    </row>
    <row r="66" spans="1:18" x14ac:dyDescent="0.3">
      <c r="A66" s="139">
        <v>50</v>
      </c>
      <c r="B66" s="153" t="s">
        <v>416</v>
      </c>
      <c r="C66" s="154" t="s">
        <v>198</v>
      </c>
      <c r="D66" s="155" t="s">
        <v>425</v>
      </c>
      <c r="E66" s="155" t="s">
        <v>497</v>
      </c>
      <c r="F66" s="330">
        <v>7.8</v>
      </c>
      <c r="G66" s="156" t="s">
        <v>203</v>
      </c>
      <c r="H66" s="157">
        <v>0</v>
      </c>
      <c r="I66" s="158">
        <v>5</v>
      </c>
      <c r="J66" s="159">
        <v>0</v>
      </c>
      <c r="K66" s="43">
        <f t="shared" si="8"/>
        <v>0</v>
      </c>
      <c r="L66" s="327">
        <f>'1.2 Stundenverrechnungssatz'!$B$70</f>
        <v>0</v>
      </c>
      <c r="M66" s="44">
        <f>'2.1 Leistungsrichtwerte'!$E$12</f>
        <v>0</v>
      </c>
      <c r="N66" s="45">
        <f t="shared" si="9"/>
        <v>0</v>
      </c>
      <c r="O66" s="46" t="e">
        <f t="shared" si="10"/>
        <v>#DIV/0!</v>
      </c>
      <c r="P66" s="46" t="e">
        <f t="shared" si="11"/>
        <v>#DIV/0!</v>
      </c>
      <c r="Q66" s="46"/>
      <c r="R66" s="87"/>
    </row>
    <row r="67" spans="1:18" x14ac:dyDescent="0.3">
      <c r="A67" s="139">
        <v>51</v>
      </c>
      <c r="B67" s="153" t="s">
        <v>416</v>
      </c>
      <c r="C67" s="154" t="s">
        <v>198</v>
      </c>
      <c r="D67" s="155" t="s">
        <v>426</v>
      </c>
      <c r="E67" s="155" t="s">
        <v>427</v>
      </c>
      <c r="F67" s="330">
        <v>20.39</v>
      </c>
      <c r="G67" s="156" t="s">
        <v>428</v>
      </c>
      <c r="H67" s="157">
        <v>5</v>
      </c>
      <c r="I67" s="158" t="s">
        <v>32</v>
      </c>
      <c r="J67" s="159">
        <v>18.920000000000002</v>
      </c>
      <c r="K67" s="43">
        <f t="shared" si="8"/>
        <v>385.77880000000005</v>
      </c>
      <c r="L67" s="327">
        <f>'1.2 Stundenverrechnungssatz'!$B$70</f>
        <v>0</v>
      </c>
      <c r="M67" s="73">
        <f>'2.1 Leistungsrichtwerte'!$E$7</f>
        <v>0</v>
      </c>
      <c r="N67" s="45">
        <f t="shared" si="9"/>
        <v>4629.3456000000006</v>
      </c>
      <c r="O67" s="46" t="e">
        <f t="shared" si="10"/>
        <v>#DIV/0!</v>
      </c>
      <c r="P67" s="46" t="e">
        <f t="shared" si="11"/>
        <v>#DIV/0!</v>
      </c>
      <c r="Q67" s="46"/>
      <c r="R67" s="88" t="s">
        <v>202</v>
      </c>
    </row>
  </sheetData>
  <sheetProtection algorithmName="SHA-512" hashValue="74miEwpaQF7aYXpva/7VRSw6XKHL5n1biGrowj3WDKqmlXl+CeywKMw5ODbaqNqaqV/URl+zGAd1oAy599071Q==" saltValue="aaNoMl/DJ28EPKOEv+PNgQ==" spinCount="100000" sheet="1" objects="1" scenarios="1"/>
  <autoFilter ref="A15:R67" xr:uid="{4435F879-9E9B-4829-8912-A74EF7F80CAF}"/>
  <mergeCells count="34">
    <mergeCell ref="L13:M13"/>
    <mergeCell ref="A15:A16"/>
    <mergeCell ref="B15:B16"/>
    <mergeCell ref="C15:C16"/>
    <mergeCell ref="D15:D16"/>
    <mergeCell ref="E15:E16"/>
    <mergeCell ref="L11:M11"/>
    <mergeCell ref="O11:P11"/>
    <mergeCell ref="Q7:R7"/>
    <mergeCell ref="Q8:R8"/>
    <mergeCell ref="Q9:R9"/>
    <mergeCell ref="Q10:R10"/>
    <mergeCell ref="Q11:R11"/>
    <mergeCell ref="L6:R6"/>
    <mergeCell ref="L7:M7"/>
    <mergeCell ref="L8:M8"/>
    <mergeCell ref="L9:M9"/>
    <mergeCell ref="L10:M10"/>
    <mergeCell ref="Q12:R12"/>
    <mergeCell ref="F15:F16"/>
    <mergeCell ref="G15:G16"/>
    <mergeCell ref="H15:H16"/>
    <mergeCell ref="L12:M12"/>
    <mergeCell ref="Q13:R13"/>
    <mergeCell ref="O15:O16"/>
    <mergeCell ref="P15:P16"/>
    <mergeCell ref="R15:R16"/>
    <mergeCell ref="I15:I16"/>
    <mergeCell ref="J15:J16"/>
    <mergeCell ref="K15:K16"/>
    <mergeCell ref="L15:L16"/>
    <mergeCell ref="M15:M16"/>
    <mergeCell ref="N15:N16"/>
    <mergeCell ref="Q15:Q16"/>
  </mergeCells>
  <phoneticPr fontId="25" type="noConversion"/>
  <hyperlinks>
    <hyperlink ref="R14" location="Bearbeitungshinweise!C36" display="Bearbeitungshinweise" xr:uid="{315DB5D5-7325-4C58-882A-521E37B25932}"/>
  </hyperlinks>
  <pageMargins left="0.7" right="0.7" top="0.78740157499999996" bottom="0.78740157499999996" header="0.3" footer="0.3"/>
  <pageSetup paperSize="9" scale="4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tabColor rgb="FF00B050"/>
  </sheetPr>
  <dimension ref="A1:AH114"/>
  <sheetViews>
    <sheetView zoomScaleNormal="100" workbookViewId="0">
      <selection activeCell="C10" sqref="C10"/>
    </sheetView>
  </sheetViews>
  <sheetFormatPr baseColWidth="10" defaultRowHeight="14.4" x14ac:dyDescent="0.3"/>
  <cols>
    <col min="2" max="2" width="61.5546875" bestFit="1" customWidth="1"/>
    <col min="3" max="5" width="11.6640625" customWidth="1"/>
    <col min="6" max="6" width="13.44140625" customWidth="1"/>
    <col min="7" max="7" width="13.21875" customWidth="1"/>
    <col min="8" max="8" width="12.44140625" customWidth="1"/>
    <col min="9" max="9" width="13.5546875" bestFit="1" customWidth="1"/>
    <col min="10" max="13" width="11.44140625" style="1"/>
    <col min="14" max="14" width="15.5546875" style="1" bestFit="1" customWidth="1"/>
    <col min="15" max="15" width="16.109375" style="1" bestFit="1" customWidth="1"/>
    <col min="16" max="34" width="11.44140625" style="1"/>
  </cols>
  <sheetData>
    <row r="1" spans="1:34" s="1" customFormat="1" x14ac:dyDescent="0.3">
      <c r="A1" s="386" t="str">
        <f>"Firma:" &amp;'1.1 Stammdaten'!C10</f>
        <v>Firma:</v>
      </c>
      <c r="B1" s="463"/>
      <c r="C1" s="463"/>
      <c r="D1" s="463"/>
      <c r="E1" s="463"/>
      <c r="F1" s="464"/>
      <c r="G1" s="465" t="s">
        <v>110</v>
      </c>
      <c r="H1" s="466"/>
      <c r="I1" s="466"/>
    </row>
    <row r="2" spans="1:34" s="1" customFormat="1" ht="5.25" customHeight="1" x14ac:dyDescent="0.3">
      <c r="A2" s="468"/>
      <c r="B2" s="416"/>
      <c r="C2" s="416"/>
      <c r="D2" s="416"/>
      <c r="E2" s="416"/>
      <c r="F2" s="416"/>
      <c r="G2" s="466"/>
      <c r="H2" s="466"/>
      <c r="I2" s="466"/>
    </row>
    <row r="3" spans="1:34" s="1" customFormat="1" ht="28.8" customHeight="1" x14ac:dyDescent="0.3">
      <c r="A3" s="417" t="str">
        <f>"Objekt: "&amp;('1.1 Stammdaten'!C6)</f>
        <v>Objekt: Unterhalts- und Grundreinigung in der Schule Bossental, Hildebrandstraße 84 und in der Kita Bossental, Hildebrandstraße 76, 34125 Kassel</v>
      </c>
      <c r="B3" s="419"/>
      <c r="C3" s="419"/>
      <c r="D3" s="419"/>
      <c r="E3" s="419"/>
      <c r="F3" s="420"/>
      <c r="G3" s="466"/>
      <c r="H3" s="466"/>
      <c r="I3" s="466"/>
    </row>
    <row r="4" spans="1:34" s="20" customFormat="1" ht="30.75" customHeight="1" x14ac:dyDescent="0.4">
      <c r="A4" s="160" t="s">
        <v>66</v>
      </c>
      <c r="B4" s="161"/>
      <c r="C4" s="161"/>
      <c r="D4" s="161"/>
      <c r="E4" s="161"/>
      <c r="F4" s="161"/>
      <c r="G4" s="466"/>
      <c r="H4" s="466"/>
      <c r="I4" s="466"/>
      <c r="J4" s="19"/>
      <c r="K4" s="19"/>
      <c r="L4" s="19"/>
      <c r="M4" s="19"/>
      <c r="N4" s="19"/>
      <c r="O4" s="19"/>
      <c r="P4" s="19"/>
      <c r="Q4" s="19"/>
      <c r="R4" s="19"/>
      <c r="S4" s="19"/>
      <c r="T4" s="19"/>
      <c r="U4" s="19"/>
      <c r="V4" s="19"/>
      <c r="W4" s="19"/>
      <c r="X4" s="19"/>
      <c r="Y4" s="19"/>
      <c r="Z4" s="19"/>
      <c r="AA4" s="19"/>
      <c r="AB4" s="19"/>
      <c r="AC4" s="19"/>
      <c r="AD4" s="19"/>
      <c r="AE4" s="19"/>
      <c r="AF4" s="19"/>
      <c r="AG4" s="19"/>
      <c r="AH4" s="19"/>
    </row>
    <row r="5" spans="1:34" s="20" customFormat="1" ht="9.75" customHeight="1" x14ac:dyDescent="0.4">
      <c r="A5" s="160"/>
      <c r="B5" s="160"/>
      <c r="C5" s="161"/>
      <c r="D5" s="161"/>
      <c r="E5" s="161"/>
      <c r="F5" s="162"/>
      <c r="G5" s="466"/>
      <c r="H5" s="466"/>
      <c r="I5" s="466"/>
      <c r="J5" s="19"/>
      <c r="K5" s="19"/>
      <c r="L5" s="19"/>
      <c r="M5" s="19"/>
      <c r="N5" s="19"/>
      <c r="O5" s="19"/>
      <c r="P5" s="19"/>
      <c r="Q5" s="19"/>
      <c r="R5" s="19"/>
      <c r="S5" s="19"/>
      <c r="T5" s="19"/>
      <c r="U5" s="19"/>
      <c r="V5" s="19"/>
      <c r="W5" s="19"/>
      <c r="X5" s="19"/>
      <c r="Y5" s="19"/>
      <c r="Z5" s="19"/>
      <c r="AA5" s="19"/>
      <c r="AB5" s="19"/>
      <c r="AC5" s="19"/>
      <c r="AD5" s="19"/>
      <c r="AE5" s="19"/>
      <c r="AF5" s="19"/>
      <c r="AG5" s="19"/>
      <c r="AH5" s="19"/>
    </row>
    <row r="6" spans="1:34" s="20" customFormat="1" ht="12.75" customHeight="1" x14ac:dyDescent="0.25">
      <c r="A6" s="21" t="s">
        <v>81</v>
      </c>
      <c r="B6" s="161"/>
      <c r="C6" s="161"/>
      <c r="D6" s="161"/>
      <c r="E6" s="161"/>
      <c r="F6" s="161"/>
      <c r="G6" s="466"/>
      <c r="H6" s="466"/>
      <c r="I6" s="466"/>
      <c r="J6" s="19"/>
      <c r="K6" s="19"/>
      <c r="L6" s="19"/>
      <c r="M6" s="19"/>
      <c r="N6" s="19"/>
      <c r="O6" s="19"/>
      <c r="P6" s="19"/>
      <c r="Q6" s="19"/>
      <c r="R6" s="19"/>
      <c r="S6" s="19"/>
      <c r="T6" s="19"/>
      <c r="U6" s="19"/>
      <c r="V6" s="19"/>
      <c r="W6" s="19"/>
      <c r="X6" s="19"/>
      <c r="Y6" s="19"/>
      <c r="Z6" s="19"/>
      <c r="AA6" s="19"/>
      <c r="AB6" s="19"/>
      <c r="AC6" s="19"/>
      <c r="AD6" s="19"/>
      <c r="AE6" s="19"/>
      <c r="AF6" s="19"/>
      <c r="AG6" s="19"/>
      <c r="AH6" s="19"/>
    </row>
    <row r="7" spans="1:34" s="20" customFormat="1" ht="13.2" x14ac:dyDescent="0.25">
      <c r="A7" s="163"/>
      <c r="B7" s="161"/>
      <c r="C7" s="161"/>
      <c r="D7" s="161"/>
      <c r="E7" s="161"/>
      <c r="F7" s="161"/>
      <c r="G7" s="467"/>
      <c r="H7" s="467"/>
      <c r="I7" s="467"/>
      <c r="J7" s="19"/>
      <c r="K7" s="19"/>
      <c r="L7" s="19"/>
      <c r="M7" s="19"/>
      <c r="N7" s="19"/>
      <c r="O7" s="19"/>
      <c r="P7" s="19"/>
      <c r="Q7" s="19"/>
      <c r="R7" s="19"/>
      <c r="S7" s="19"/>
      <c r="T7" s="19"/>
      <c r="U7" s="19"/>
      <c r="V7" s="19"/>
      <c r="W7" s="19"/>
      <c r="X7" s="19"/>
      <c r="Y7" s="19"/>
      <c r="Z7" s="19"/>
      <c r="AA7" s="19"/>
      <c r="AB7" s="19"/>
      <c r="AC7" s="19"/>
      <c r="AD7" s="19"/>
      <c r="AE7" s="19"/>
      <c r="AF7" s="19"/>
      <c r="AG7" s="19"/>
      <c r="AH7" s="19"/>
    </row>
    <row r="8" spans="1:34" s="20" customFormat="1" ht="24.9" customHeight="1" x14ac:dyDescent="0.25">
      <c r="A8" s="469" t="s">
        <v>51</v>
      </c>
      <c r="B8" s="469" t="s">
        <v>82</v>
      </c>
      <c r="C8" s="471" t="s">
        <v>113</v>
      </c>
      <c r="D8" s="472"/>
      <c r="E8" s="472"/>
      <c r="F8" s="472"/>
      <c r="G8" s="473"/>
      <c r="H8" s="474" t="s">
        <v>114</v>
      </c>
      <c r="I8" s="469" t="s">
        <v>83</v>
      </c>
      <c r="J8" s="19"/>
      <c r="K8" s="19"/>
      <c r="L8" s="19"/>
      <c r="M8" s="19"/>
      <c r="N8" s="19"/>
      <c r="O8" s="19"/>
      <c r="P8" s="19"/>
      <c r="Q8" s="19"/>
      <c r="R8" s="19"/>
      <c r="S8" s="19"/>
      <c r="T8" s="19"/>
      <c r="U8" s="19"/>
      <c r="V8" s="19"/>
      <c r="W8" s="19"/>
      <c r="X8" s="19"/>
      <c r="Y8" s="19"/>
      <c r="Z8" s="19"/>
      <c r="AA8" s="19"/>
      <c r="AB8" s="19"/>
      <c r="AC8" s="19"/>
      <c r="AD8" s="19"/>
      <c r="AE8" s="19"/>
      <c r="AF8" s="19"/>
      <c r="AG8" s="19"/>
      <c r="AH8" s="19"/>
    </row>
    <row r="9" spans="1:34" s="20" customFormat="1" ht="45" customHeight="1" x14ac:dyDescent="0.25">
      <c r="A9" s="470"/>
      <c r="B9" s="470"/>
      <c r="C9" s="164" t="s">
        <v>84</v>
      </c>
      <c r="D9" s="164" t="s">
        <v>85</v>
      </c>
      <c r="E9" s="164" t="s">
        <v>86</v>
      </c>
      <c r="F9" s="164" t="s">
        <v>87</v>
      </c>
      <c r="G9" s="164" t="s">
        <v>88</v>
      </c>
      <c r="H9" s="475"/>
      <c r="I9" s="470"/>
      <c r="J9" s="19"/>
      <c r="K9" s="19"/>
      <c r="L9" s="19"/>
      <c r="M9" s="19"/>
      <c r="N9" s="19"/>
      <c r="O9" s="19"/>
      <c r="P9" s="19"/>
      <c r="Q9" s="19"/>
      <c r="R9" s="19"/>
      <c r="S9" s="19"/>
      <c r="T9" s="19"/>
      <c r="U9" s="19"/>
      <c r="V9" s="19"/>
      <c r="W9" s="19"/>
      <c r="X9" s="19"/>
      <c r="Y9" s="19"/>
      <c r="Z9" s="19"/>
      <c r="AA9" s="19"/>
      <c r="AB9" s="19"/>
      <c r="AC9" s="19"/>
      <c r="AD9" s="19"/>
      <c r="AE9" s="19"/>
      <c r="AF9" s="19"/>
      <c r="AG9" s="19"/>
      <c r="AH9" s="19"/>
    </row>
    <row r="10" spans="1:34" s="20" customFormat="1" ht="24.9" customHeight="1" x14ac:dyDescent="0.25">
      <c r="A10" s="165">
        <v>1</v>
      </c>
      <c r="B10" s="166" t="s">
        <v>89</v>
      </c>
      <c r="C10" s="167"/>
      <c r="D10" s="167"/>
      <c r="E10" s="167"/>
      <c r="F10" s="167"/>
      <c r="G10" s="167"/>
      <c r="H10" s="167"/>
      <c r="I10" s="168" t="s">
        <v>225</v>
      </c>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row>
    <row r="11" spans="1:34" s="20" customFormat="1" ht="24.9" customHeight="1" x14ac:dyDescent="0.25">
      <c r="A11" s="165">
        <v>2</v>
      </c>
      <c r="B11" s="166" t="s">
        <v>90</v>
      </c>
      <c r="C11" s="167"/>
      <c r="D11" s="167"/>
      <c r="E11" s="167"/>
      <c r="F11" s="167"/>
      <c r="G11" s="167"/>
      <c r="H11" s="167"/>
      <c r="I11" s="168" t="s">
        <v>225</v>
      </c>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row>
    <row r="12" spans="1:34" s="20" customFormat="1" ht="24.9" customHeight="1" x14ac:dyDescent="0.25">
      <c r="A12" s="165">
        <v>3</v>
      </c>
      <c r="B12" s="166" t="s">
        <v>91</v>
      </c>
      <c r="C12" s="167"/>
      <c r="D12" s="167"/>
      <c r="E12" s="167"/>
      <c r="F12" s="167"/>
      <c r="G12" s="167"/>
      <c r="H12" s="167"/>
      <c r="I12" s="168" t="s">
        <v>225</v>
      </c>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row>
    <row r="13" spans="1:34" s="20" customFormat="1" ht="24.9" customHeight="1" x14ac:dyDescent="0.25">
      <c r="A13" s="165">
        <v>4</v>
      </c>
      <c r="B13" s="166" t="s">
        <v>92</v>
      </c>
      <c r="C13" s="167"/>
      <c r="D13" s="167"/>
      <c r="E13" s="167"/>
      <c r="F13" s="167"/>
      <c r="G13" s="167"/>
      <c r="H13" s="167"/>
      <c r="I13" s="168" t="s">
        <v>225</v>
      </c>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row>
    <row r="14" spans="1:34" s="20" customFormat="1" ht="24.9" customHeight="1" x14ac:dyDescent="0.25">
      <c r="A14" s="165">
        <v>5</v>
      </c>
      <c r="B14" s="166" t="s">
        <v>93</v>
      </c>
      <c r="C14" s="167"/>
      <c r="D14" s="167"/>
      <c r="E14" s="167"/>
      <c r="F14" s="167"/>
      <c r="G14" s="167"/>
      <c r="H14" s="167"/>
      <c r="I14" s="168" t="s">
        <v>225</v>
      </c>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row>
    <row r="15" spans="1:34" s="20" customFormat="1" ht="24.9" customHeight="1" x14ac:dyDescent="0.25">
      <c r="A15" s="165">
        <v>6</v>
      </c>
      <c r="B15" s="166" t="s">
        <v>94</v>
      </c>
      <c r="C15" s="167"/>
      <c r="D15" s="167"/>
      <c r="E15" s="167"/>
      <c r="F15" s="167"/>
      <c r="G15" s="167"/>
      <c r="H15" s="167"/>
      <c r="I15" s="168" t="s">
        <v>225</v>
      </c>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row>
    <row r="16" spans="1:34" s="20" customFormat="1" ht="24.9" customHeight="1" x14ac:dyDescent="0.25">
      <c r="A16" s="165">
        <v>7</v>
      </c>
      <c r="B16" s="166" t="s">
        <v>95</v>
      </c>
      <c r="C16" s="167"/>
      <c r="D16" s="167"/>
      <c r="E16" s="167"/>
      <c r="F16" s="167"/>
      <c r="G16" s="167"/>
      <c r="H16" s="167"/>
      <c r="I16" s="168" t="s">
        <v>225</v>
      </c>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row>
    <row r="17" spans="1:34" s="20" customFormat="1" ht="24.9" customHeight="1" x14ac:dyDescent="0.25">
      <c r="A17" s="165">
        <v>8</v>
      </c>
      <c r="B17" s="166" t="s">
        <v>96</v>
      </c>
      <c r="C17" s="167"/>
      <c r="D17" s="167"/>
      <c r="E17" s="167"/>
      <c r="F17" s="167"/>
      <c r="G17" s="167"/>
      <c r="H17" s="167"/>
      <c r="I17" s="168" t="s">
        <v>225</v>
      </c>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row>
    <row r="18" spans="1:34" s="20" customFormat="1" ht="24.9" customHeight="1" x14ac:dyDescent="0.25">
      <c r="A18" s="165">
        <v>9</v>
      </c>
      <c r="B18" s="166" t="s">
        <v>97</v>
      </c>
      <c r="C18" s="167"/>
      <c r="D18" s="167"/>
      <c r="E18" s="167"/>
      <c r="F18" s="167"/>
      <c r="G18" s="167"/>
      <c r="H18" s="167"/>
      <c r="I18" s="168" t="s">
        <v>225</v>
      </c>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row>
    <row r="19" spans="1:34" s="20" customFormat="1" ht="24.9" customHeight="1" x14ac:dyDescent="0.25">
      <c r="A19" s="165">
        <v>10</v>
      </c>
      <c r="B19" s="166" t="s">
        <v>115</v>
      </c>
      <c r="C19" s="169"/>
      <c r="D19" s="169"/>
      <c r="E19" s="169"/>
      <c r="F19" s="169"/>
      <c r="G19" s="169"/>
      <c r="H19" s="167"/>
      <c r="I19" s="168"/>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row>
    <row r="20" spans="1:34" s="20" customFormat="1" ht="24.9" customHeight="1" x14ac:dyDescent="0.25">
      <c r="A20" s="165">
        <v>11</v>
      </c>
      <c r="B20" s="166" t="s">
        <v>498</v>
      </c>
      <c r="C20" s="169"/>
      <c r="D20" s="169"/>
      <c r="E20" s="169"/>
      <c r="F20" s="169"/>
      <c r="G20" s="169"/>
      <c r="H20" s="167"/>
      <c r="I20" s="168" t="s">
        <v>225</v>
      </c>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row>
    <row r="21" spans="1:34" s="1" customFormat="1" x14ac:dyDescent="0.3">
      <c r="A21" s="452" t="s">
        <v>49</v>
      </c>
      <c r="B21" s="453"/>
      <c r="C21" s="454">
        <v>0.19</v>
      </c>
      <c r="D21" s="455"/>
      <c r="E21" s="455"/>
      <c r="F21" s="455"/>
      <c r="G21" s="455"/>
      <c r="H21" s="455"/>
      <c r="I21" s="455"/>
    </row>
    <row r="22" spans="1:34" s="20" customFormat="1" ht="24.9" customHeight="1" x14ac:dyDescent="0.25">
      <c r="A22" s="456" t="s">
        <v>51</v>
      </c>
      <c r="B22" s="456" t="s">
        <v>82</v>
      </c>
      <c r="C22" s="458" t="s">
        <v>135</v>
      </c>
      <c r="D22" s="459"/>
      <c r="E22" s="459"/>
      <c r="F22" s="459"/>
      <c r="G22" s="460"/>
      <c r="H22" s="461" t="s">
        <v>137</v>
      </c>
      <c r="I22" s="456" t="s">
        <v>83</v>
      </c>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row>
    <row r="23" spans="1:34" s="20" customFormat="1" ht="45" customHeight="1" x14ac:dyDescent="0.25">
      <c r="A23" s="457"/>
      <c r="B23" s="457"/>
      <c r="C23" s="170" t="s">
        <v>84</v>
      </c>
      <c r="D23" s="170" t="s">
        <v>85</v>
      </c>
      <c r="E23" s="170" t="s">
        <v>86</v>
      </c>
      <c r="F23" s="170" t="s">
        <v>87</v>
      </c>
      <c r="G23" s="170" t="s">
        <v>88</v>
      </c>
      <c r="H23" s="462"/>
      <c r="I23" s="457"/>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row>
    <row r="24" spans="1:34" s="20" customFormat="1" ht="24.9" customHeight="1" x14ac:dyDescent="0.25">
      <c r="A24" s="171">
        <v>1</v>
      </c>
      <c r="B24" s="172" t="s">
        <v>89</v>
      </c>
      <c r="C24" s="173">
        <f>C10*C21+C10</f>
        <v>0</v>
      </c>
      <c r="D24" s="173">
        <f>D10*C21+D10</f>
        <v>0</v>
      </c>
      <c r="E24" s="173">
        <f>E10*C21+E10</f>
        <v>0</v>
      </c>
      <c r="F24" s="173">
        <f>F10*C21+F10</f>
        <v>0</v>
      </c>
      <c r="G24" s="173">
        <f>G10*C21+G10</f>
        <v>0</v>
      </c>
      <c r="H24" s="173">
        <f>H10*C21+H10</f>
        <v>0</v>
      </c>
      <c r="I24" s="174" t="str">
        <f t="shared" ref="I24:I34" si="0">I10</f>
        <v xml:space="preserve"> </v>
      </c>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row>
    <row r="25" spans="1:34" s="20" customFormat="1" ht="24.9" customHeight="1" x14ac:dyDescent="0.25">
      <c r="A25" s="171">
        <v>2</v>
      </c>
      <c r="B25" s="172" t="s">
        <v>90</v>
      </c>
      <c r="C25" s="173">
        <f>C11*C21+C11</f>
        <v>0</v>
      </c>
      <c r="D25" s="173">
        <f>D11*C21+D11</f>
        <v>0</v>
      </c>
      <c r="E25" s="173">
        <f>E11*C21+E11</f>
        <v>0</v>
      </c>
      <c r="F25" s="173">
        <f>F11*C21+F11</f>
        <v>0</v>
      </c>
      <c r="G25" s="173">
        <f>G11*C21+G11</f>
        <v>0</v>
      </c>
      <c r="H25" s="173">
        <f>H11*C21+H11</f>
        <v>0</v>
      </c>
      <c r="I25" s="174" t="str">
        <f t="shared" si="0"/>
        <v xml:space="preserve"> </v>
      </c>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row>
    <row r="26" spans="1:34" s="20" customFormat="1" ht="24.9" customHeight="1" x14ac:dyDescent="0.25">
      <c r="A26" s="171">
        <v>3</v>
      </c>
      <c r="B26" s="172" t="s">
        <v>91</v>
      </c>
      <c r="C26" s="173">
        <f>C12*C21+C12</f>
        <v>0</v>
      </c>
      <c r="D26" s="173">
        <f>D12*C21+D12</f>
        <v>0</v>
      </c>
      <c r="E26" s="173">
        <f>E12*C21+E12</f>
        <v>0</v>
      </c>
      <c r="F26" s="173">
        <f>F12*C21+F12</f>
        <v>0</v>
      </c>
      <c r="G26" s="173">
        <f>G12*C21+G12</f>
        <v>0</v>
      </c>
      <c r="H26" s="173">
        <f>H12*C21+H12</f>
        <v>0</v>
      </c>
      <c r="I26" s="174" t="str">
        <f t="shared" si="0"/>
        <v xml:space="preserve"> </v>
      </c>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row>
    <row r="27" spans="1:34" s="20" customFormat="1" ht="24.9" customHeight="1" x14ac:dyDescent="0.25">
      <c r="A27" s="171">
        <v>4</v>
      </c>
      <c r="B27" s="172" t="s">
        <v>92</v>
      </c>
      <c r="C27" s="173">
        <f>C13*C21+C13</f>
        <v>0</v>
      </c>
      <c r="D27" s="173">
        <f>D13*C21+D13</f>
        <v>0</v>
      </c>
      <c r="E27" s="173">
        <f>E13*C21+E13</f>
        <v>0</v>
      </c>
      <c r="F27" s="173">
        <f>F13*C21+F13</f>
        <v>0</v>
      </c>
      <c r="G27" s="173">
        <f>G13*C21+G13</f>
        <v>0</v>
      </c>
      <c r="H27" s="173">
        <f>H13*C21+H13</f>
        <v>0</v>
      </c>
      <c r="I27" s="174" t="str">
        <f t="shared" si="0"/>
        <v xml:space="preserve"> </v>
      </c>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row>
    <row r="28" spans="1:34" s="20" customFormat="1" ht="24.9" customHeight="1" x14ac:dyDescent="0.25">
      <c r="A28" s="171">
        <v>5</v>
      </c>
      <c r="B28" s="172" t="s">
        <v>93</v>
      </c>
      <c r="C28" s="173">
        <f>C14*C21+C14</f>
        <v>0</v>
      </c>
      <c r="D28" s="173">
        <f>D14*C21+D14</f>
        <v>0</v>
      </c>
      <c r="E28" s="173">
        <f>E14*C21+E14</f>
        <v>0</v>
      </c>
      <c r="F28" s="173">
        <f>F14*C21+F14</f>
        <v>0</v>
      </c>
      <c r="G28" s="173">
        <f>G14*C21+G14</f>
        <v>0</v>
      </c>
      <c r="H28" s="173">
        <f>H14*C21+H14</f>
        <v>0</v>
      </c>
      <c r="I28" s="174" t="str">
        <f t="shared" si="0"/>
        <v xml:space="preserve"> </v>
      </c>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row>
    <row r="29" spans="1:34" s="20" customFormat="1" ht="24.9" customHeight="1" x14ac:dyDescent="0.25">
      <c r="A29" s="171">
        <v>6</v>
      </c>
      <c r="B29" s="172" t="s">
        <v>94</v>
      </c>
      <c r="C29" s="173">
        <f>C15*C21+C15</f>
        <v>0</v>
      </c>
      <c r="D29" s="173">
        <f>D15*C21+D15</f>
        <v>0</v>
      </c>
      <c r="E29" s="173">
        <f>E15*C21+E15</f>
        <v>0</v>
      </c>
      <c r="F29" s="173">
        <f>F15*C21+F15</f>
        <v>0</v>
      </c>
      <c r="G29" s="173">
        <f>G15*C21+G15</f>
        <v>0</v>
      </c>
      <c r="H29" s="173">
        <f>H15*C21+H15</f>
        <v>0</v>
      </c>
      <c r="I29" s="174" t="str">
        <f t="shared" si="0"/>
        <v xml:space="preserve"> </v>
      </c>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row>
    <row r="30" spans="1:34" s="20" customFormat="1" ht="24.9" customHeight="1" x14ac:dyDescent="0.25">
      <c r="A30" s="171">
        <v>7</v>
      </c>
      <c r="B30" s="172" t="s">
        <v>95</v>
      </c>
      <c r="C30" s="173">
        <f>C16*C21+C16</f>
        <v>0</v>
      </c>
      <c r="D30" s="173">
        <f>D16*C21+D16</f>
        <v>0</v>
      </c>
      <c r="E30" s="173">
        <f>E16*C21+E16</f>
        <v>0</v>
      </c>
      <c r="F30" s="173">
        <f>F16*C21+F16</f>
        <v>0</v>
      </c>
      <c r="G30" s="173">
        <f>G16*C21+G16</f>
        <v>0</v>
      </c>
      <c r="H30" s="173">
        <f>H16*C21+H16</f>
        <v>0</v>
      </c>
      <c r="I30" s="174" t="str">
        <f t="shared" si="0"/>
        <v xml:space="preserve"> </v>
      </c>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row>
    <row r="31" spans="1:34" s="20" customFormat="1" ht="24.9" customHeight="1" x14ac:dyDescent="0.25">
      <c r="A31" s="171">
        <v>8</v>
      </c>
      <c r="B31" s="172" t="s">
        <v>96</v>
      </c>
      <c r="C31" s="173">
        <f>C17*C21+C17</f>
        <v>0</v>
      </c>
      <c r="D31" s="173">
        <f>D17*C21+D17</f>
        <v>0</v>
      </c>
      <c r="E31" s="173">
        <f>E17*C21+E17</f>
        <v>0</v>
      </c>
      <c r="F31" s="173">
        <f>F17*C21+F17</f>
        <v>0</v>
      </c>
      <c r="G31" s="173">
        <f>G17*C21+G17</f>
        <v>0</v>
      </c>
      <c r="H31" s="173">
        <f>H17*C21+H17</f>
        <v>0</v>
      </c>
      <c r="I31" s="174" t="str">
        <f t="shared" si="0"/>
        <v xml:space="preserve"> </v>
      </c>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row>
    <row r="32" spans="1:34" s="20" customFormat="1" ht="24.9" customHeight="1" x14ac:dyDescent="0.25">
      <c r="A32" s="171">
        <v>9</v>
      </c>
      <c r="B32" s="172" t="s">
        <v>97</v>
      </c>
      <c r="C32" s="173">
        <f>C18*C21+C18</f>
        <v>0</v>
      </c>
      <c r="D32" s="173">
        <f>D18*C21+D18</f>
        <v>0</v>
      </c>
      <c r="E32" s="173">
        <f>E18*C21+E18</f>
        <v>0</v>
      </c>
      <c r="F32" s="173">
        <f>F18*C21+F18</f>
        <v>0</v>
      </c>
      <c r="G32" s="173">
        <f>G18*C21+G18</f>
        <v>0</v>
      </c>
      <c r="H32" s="173">
        <f>H18*C21+H18</f>
        <v>0</v>
      </c>
      <c r="I32" s="174" t="str">
        <f t="shared" si="0"/>
        <v xml:space="preserve"> </v>
      </c>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row>
    <row r="33" spans="1:34" s="20" customFormat="1" ht="24.9" customHeight="1" x14ac:dyDescent="0.25">
      <c r="A33" s="171">
        <v>10</v>
      </c>
      <c r="B33" s="172" t="s">
        <v>115</v>
      </c>
      <c r="C33" s="169"/>
      <c r="D33" s="169"/>
      <c r="E33" s="169"/>
      <c r="F33" s="169"/>
      <c r="G33" s="169"/>
      <c r="H33" s="173">
        <f>H19*C21+H19</f>
        <v>0</v>
      </c>
      <c r="I33" s="174">
        <f t="shared" si="0"/>
        <v>0</v>
      </c>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row>
    <row r="34" spans="1:34" s="20" customFormat="1" ht="24.9" customHeight="1" x14ac:dyDescent="0.25">
      <c r="A34" s="171">
        <v>11</v>
      </c>
      <c r="B34" s="172" t="s">
        <v>498</v>
      </c>
      <c r="C34" s="169"/>
      <c r="D34" s="169"/>
      <c r="E34" s="169"/>
      <c r="F34" s="169"/>
      <c r="G34" s="169"/>
      <c r="H34" s="173">
        <f>H20*C21+H20</f>
        <v>0</v>
      </c>
      <c r="I34" s="174" t="str">
        <f t="shared" si="0"/>
        <v xml:space="preserve"> </v>
      </c>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row>
    <row r="35" spans="1:34" s="1" customFormat="1" x14ac:dyDescent="0.3">
      <c r="A35" s="101"/>
      <c r="B35" s="101"/>
      <c r="C35" s="101"/>
      <c r="D35" s="101"/>
      <c r="E35" s="101"/>
      <c r="F35" s="101"/>
      <c r="G35" s="236"/>
      <c r="H35" s="237"/>
      <c r="I35" s="236" t="s">
        <v>244</v>
      </c>
      <c r="J35" s="237"/>
    </row>
    <row r="36" spans="1:34" s="1" customFormat="1" x14ac:dyDescent="0.3">
      <c r="A36" s="101"/>
      <c r="B36" s="101"/>
      <c r="C36" s="101"/>
      <c r="D36" s="101"/>
      <c r="E36" s="101"/>
      <c r="F36" s="101"/>
      <c r="G36" s="236"/>
      <c r="H36" s="237"/>
      <c r="I36" s="238" t="s">
        <v>242</v>
      </c>
      <c r="J36" s="237"/>
    </row>
    <row r="37" spans="1:34" s="1" customFormat="1" x14ac:dyDescent="0.3">
      <c r="A37" s="101"/>
      <c r="B37" s="101"/>
      <c r="C37" s="101"/>
      <c r="D37" s="101"/>
      <c r="E37" s="101"/>
      <c r="F37" s="101"/>
      <c r="G37" s="237"/>
      <c r="H37" s="237"/>
      <c r="I37" s="237"/>
      <c r="J37" s="237"/>
    </row>
    <row r="38" spans="1:34" s="1" customFormat="1" x14ac:dyDescent="0.3"/>
    <row r="39" spans="1:34" s="1" customFormat="1" x14ac:dyDescent="0.3"/>
    <row r="40" spans="1:34" s="1" customFormat="1" x14ac:dyDescent="0.3"/>
    <row r="41" spans="1:34" s="1" customFormat="1" x14ac:dyDescent="0.3"/>
    <row r="42" spans="1:34" s="1" customFormat="1" x14ac:dyDescent="0.3"/>
    <row r="43" spans="1:34" s="1" customFormat="1" x14ac:dyDescent="0.3"/>
    <row r="44" spans="1:34" s="1" customFormat="1" x14ac:dyDescent="0.3"/>
    <row r="45" spans="1:34" s="1" customFormat="1" x14ac:dyDescent="0.3"/>
    <row r="46" spans="1:34" s="1" customFormat="1" x14ac:dyDescent="0.3"/>
    <row r="47" spans="1:34" s="1" customFormat="1" x14ac:dyDescent="0.3"/>
    <row r="48" spans="1:34"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row r="113" s="1" customFormat="1" x14ac:dyDescent="0.3"/>
    <row r="114" s="1" customFormat="1" x14ac:dyDescent="0.3"/>
  </sheetData>
  <sheetProtection algorithmName="SHA-512" hashValue="7ZdgIC6KYOSYB7E8AqaY62lHa36W/kx4Ca4elCR9TQwPYmh9W/KObNc6i6vBjmeStu8XTO+JiMqOeLDcqb5KAw==" saltValue="6KkG4coQ8jJEPW9AAolcug==" spinCount="100000" sheet="1" objects="1" scenarios="1"/>
  <mergeCells count="16">
    <mergeCell ref="A1:F1"/>
    <mergeCell ref="G1:I7"/>
    <mergeCell ref="A2:F2"/>
    <mergeCell ref="A3:F3"/>
    <mergeCell ref="A8:A9"/>
    <mergeCell ref="B8:B9"/>
    <mergeCell ref="C8:G8"/>
    <mergeCell ref="H8:H9"/>
    <mergeCell ref="I8:I9"/>
    <mergeCell ref="A21:B21"/>
    <mergeCell ref="C21:I21"/>
    <mergeCell ref="A22:A23"/>
    <mergeCell ref="B22:B23"/>
    <mergeCell ref="C22:G22"/>
    <mergeCell ref="H22:H23"/>
    <mergeCell ref="I22:I23"/>
  </mergeCells>
  <dataValidations count="1">
    <dataValidation type="decimal" operator="greaterThan" allowBlank="1" showInputMessage="1" showErrorMessage="1" sqref="C10:H20" xr:uid="{00000000-0002-0000-0500-000000000000}">
      <formula1>0</formula1>
    </dataValidation>
  </dataValidations>
  <hyperlinks>
    <hyperlink ref="G1" location="Bearbeitungshinweise!C28" display="Bearbeitungshinweise" xr:uid="{00000000-0004-0000-0500-000000000000}"/>
    <hyperlink ref="G1:I7" location="Bearbeitungshinweise!C31" display="Bearbeitungshinweise" xr:uid="{00000000-0004-0000-0500-000001000000}"/>
  </hyperlinks>
  <printOptions horizontalCentered="1"/>
  <pageMargins left="0.31496062992125984" right="0.31496062992125984" top="0.39370078740157483" bottom="0.39370078740157483" header="0.31496062992125984" footer="0.31496062992125984"/>
  <pageSetup paperSize="9" scale="80" orientation="landscape" r:id="rId1"/>
  <headerFooter>
    <oddFooter>&amp;R&amp;6© Gerd Schöffl, Kassel 2019</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Amt xmlns="0672a806-a7ca-49e0-adef-0face624234f">60</Amt>
    <Arbeitshilfen xmlns="d185ae7a-ea9a-4644-926d-acd2c4cbf90e">
      <Value>145</Value>
    </Arbeitshilfen>
    <ShowRepairView xmlns="http://schemas.microsoft.com/sharepoint/v3" xsi:nil="true"/>
    <Bezeichnung xmlns="0672a806-a7ca-49e0-adef-0face624234f">
      <Url>http://intranet.intern.stadt-kassel.de/formulare/Formulare/Vergabe_Tool_Excel.xltm</Url>
      <Description>Vergabe-Tool (Excel)</Description>
    </Bezeichnung>
    <Zielgruppe xmlns="0672a806-a7ca-49e0-adef-0face624234f">
      <Value>Verwaltungsabteilung</Value>
    </Zielgruppe>
    <Alphabetischer_x0020_Filter xmlns="0672a806-a7ca-49e0-adef-0face624234f">
      <Value>V</Value>
    </Alphabetischer_x0020_Filter>
    <ShowCombineView xmlns="http://schemas.microsoft.com/sharepoint/v3" xsi:nil="true"/>
    <PublishingExpirationDate xmlns="http://schemas.microsoft.com/sharepoint/v3" xsi:nil="true"/>
    <xd_ProgID xmlns="http://schemas.microsoft.com/sharepoint/v3" xsi:nil="true"/>
    <Beschreibung xmlns="0672a806-a7ca-49e0-adef-0face624234f">Tool zur Erstellung von Leistungsverzeichnissen. Bieter darin nur Preise eintragen, jedoch keine Leistungspositionen verändern. Zur Nutzung des Tools müssen Sie es ZUNÄCHST in Ihrem Verzeichnis SPEICHERN.</Beschreibung>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Formular" ma:contentTypeID="0x01010100C19650F5E098F64783E2B39B094EAF85" ma:contentTypeVersion="11" ma:contentTypeDescription="Dieses Formular ausfüllen." ma:contentTypeScope="" ma:versionID="16be6320b083934def6649f905a3dd72">
  <xsd:schema xmlns:xsd="http://www.w3.org/2001/XMLSchema" xmlns:xs="http://www.w3.org/2001/XMLSchema" xmlns:p="http://schemas.microsoft.com/office/2006/metadata/properties" xmlns:ns1="http://schemas.microsoft.com/sharepoint/v3" xmlns:ns2="0672a806-a7ca-49e0-adef-0face624234f" xmlns:ns3="d185ae7a-ea9a-4644-926d-acd2c4cbf90e" targetNamespace="http://schemas.microsoft.com/office/2006/metadata/properties" ma:root="true" ma:fieldsID="d3a769a3580cdfad20e687ff2569088d" ns1:_="" ns2:_="" ns3:_="">
    <xsd:import namespace="http://schemas.microsoft.com/sharepoint/v3"/>
    <xsd:import namespace="0672a806-a7ca-49e0-adef-0face624234f"/>
    <xsd:import namespace="d185ae7a-ea9a-4644-926d-acd2c4cbf90e"/>
    <xsd:element name="properties">
      <xsd:complexType>
        <xsd:sequence>
          <xsd:element name="documentManagement">
            <xsd:complexType>
              <xsd:all>
                <xsd:element ref="ns1:ShowCombineView" minOccurs="0"/>
                <xsd:element ref="ns1:ShowRepairView" minOccurs="0"/>
                <xsd:element ref="ns1:TemplateUrl" minOccurs="0"/>
                <xsd:element ref="ns1:xd_ProgID" minOccurs="0"/>
                <xsd:element ref="ns2:Alphabetischer_x0020_Filter" minOccurs="0"/>
                <xsd:element ref="ns2:Amt" minOccurs="0"/>
                <xsd:element ref="ns2:Beschreibung" minOccurs="0"/>
                <xsd:element ref="ns3:Arbeitshilfen" minOccurs="0"/>
                <xsd:element ref="ns2:Bezeichnung" minOccurs="0"/>
                <xsd:element ref="ns1:PublishingExpirationDate" minOccurs="0"/>
                <xsd:element ref="ns1:PublishingStartDate" minOccurs="0"/>
                <xsd:element ref="ns2:Zielgrup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howCombineView" ma:index="8" nillable="true" ma:displayName="Kombinationsansicht anzeigen" ma:hidden="true" ma:internalName="ShowCombineView">
      <xsd:simpleType>
        <xsd:restriction base="dms:Text"/>
      </xsd:simpleType>
    </xsd:element>
    <xsd:element name="ShowRepairView" ma:index="10" nillable="true" ma:displayName="Reparaturansicht anzeigen" ma:hidden="true" ma:internalName="ShowRepairView">
      <xsd:simpleType>
        <xsd:restriction base="dms:Text"/>
      </xsd:simpleType>
    </xsd:element>
    <xsd:element name="TemplateUrl" ma:index="11" nillable="true" ma:displayName="Vorlageverknüpfung" ma:hidden="true" ma:internalName="TemplateUrl">
      <xsd:simpleType>
        <xsd:restriction base="dms:Text"/>
      </xsd:simpleType>
    </xsd:element>
    <xsd:element name="xd_ProgID" ma:index="12" nillable="true" ma:displayName="HTML-Dateiverknüpfung" ma:hidden="true" ma:internalName="xd_ProgID">
      <xsd:simpleType>
        <xsd:restriction base="dms:Text"/>
      </xsd:simpleType>
    </xsd:element>
    <xsd:element name="PublishingExpirationDate" ma:index="18" nillable="true" ma:displayName="Geplantes Enddatum" ma:internalName="PublishingExpirationDate">
      <xsd:simpleType>
        <xsd:restriction base="dms:Unknown"/>
      </xsd:simpleType>
    </xsd:element>
    <xsd:element name="PublishingStartDate" ma:index="19" nillable="true" ma:displayName="Geplantes Startdatum"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672a806-a7ca-49e0-adef-0face624234f" elementFormDefault="qualified">
    <xsd:import namespace="http://schemas.microsoft.com/office/2006/documentManagement/types"/>
    <xsd:import namespace="http://schemas.microsoft.com/office/infopath/2007/PartnerControls"/>
    <xsd:element name="Alphabetischer_x0020_Filter" ma:index="13" nillable="true" ma:displayName="Alphabetischer Filter" ma:default="A" ma:internalName="Alphabetischer_x0020_Filter">
      <xsd:complexType>
        <xsd:complexContent>
          <xsd:extension base="dms:MultiChoice">
            <xsd:sequence>
              <xsd:element name="Value" maxOccurs="unbounded" minOccurs="0" nillable="true">
                <xsd:simpleType>
                  <xsd:restriction base="dms:Choice">
                    <xsd:enumeration value="A"/>
                    <xsd:enumeration value="B"/>
                    <xsd:enumeration value="C"/>
                    <xsd:enumeration value="D"/>
                    <xsd:enumeration value="E"/>
                    <xsd:enumeration value="F"/>
                    <xsd:enumeration value="G"/>
                    <xsd:enumeration value="H"/>
                    <xsd:enumeration value="I"/>
                    <xsd:enumeration value="J"/>
                    <xsd:enumeration value="K"/>
                    <xsd:enumeration value="L"/>
                    <xsd:enumeration value="M"/>
                    <xsd:enumeration value="N"/>
                    <xsd:enumeration value="O"/>
                    <xsd:enumeration value="P"/>
                    <xsd:enumeration value="Q"/>
                    <xsd:enumeration value="R"/>
                    <xsd:enumeration value="S"/>
                    <xsd:enumeration value="T"/>
                    <xsd:enumeration value="U"/>
                    <xsd:enumeration value="V"/>
                    <xsd:enumeration value="W"/>
                    <xsd:enumeration value="X"/>
                    <xsd:enumeration value="Y"/>
                    <xsd:enumeration value="Z"/>
                  </xsd:restriction>
                </xsd:simpleType>
              </xsd:element>
            </xsd:sequence>
          </xsd:extension>
        </xsd:complexContent>
      </xsd:complexType>
    </xsd:element>
    <xsd:element name="Amt" ma:index="14" nillable="true" ma:displayName="Amt" ma:internalName="Amt">
      <xsd:simpleType>
        <xsd:restriction base="dms:Text">
          <xsd:maxLength value="10"/>
        </xsd:restriction>
      </xsd:simpleType>
    </xsd:element>
    <xsd:element name="Beschreibung" ma:index="15" nillable="true" ma:displayName="Beschreibung" ma:internalName="Beschreibung">
      <xsd:simpleType>
        <xsd:restriction base="dms:Note">
          <xsd:maxLength value="255"/>
        </xsd:restriction>
      </xsd:simpleType>
    </xsd:element>
    <xsd:element name="Bezeichnung" ma:index="17" nillable="true" ma:displayName="Bezeichnung" ma:format="Hyperlink" ma:internalName="Bezeichnung">
      <xsd:complexType>
        <xsd:complexContent>
          <xsd:extension base="dms:URL">
            <xsd:sequence>
              <xsd:element name="Url" type="dms:ValidUrl" minOccurs="0" nillable="true"/>
              <xsd:element name="Description" type="xsd:string" nillable="true"/>
            </xsd:sequence>
          </xsd:extension>
        </xsd:complexContent>
      </xsd:complexType>
    </xsd:element>
    <xsd:element name="Zielgruppe" ma:index="21" nillable="true" ma:displayName="Zielgruppe" ma:default="Auszubildende" ma:internalName="Zielgruppe" ma:readOnly="false">
      <xsd:complexType>
        <xsd:complexContent>
          <xsd:extension base="dms:MultiChoice">
            <xsd:sequence>
              <xsd:element name="Value" maxOccurs="unbounded" minOccurs="0" nillable="true">
                <xsd:simpleType>
                  <xsd:restriction base="dms:Choice">
                    <xsd:enumeration value="Auszubildende"/>
                    <xsd:enumeration value="Ausbilder"/>
                    <xsd:enumeration value="Führungskräfte"/>
                    <xsd:enumeration value="IT-Beauftragte"/>
                    <xsd:enumeration value="Persönlich"/>
                    <xsd:enumeration value="Rechnungsstelle"/>
                    <xsd:enumeration value="Verwaltungsabteilun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185ae7a-ea9a-4644-926d-acd2c4cbf90e" elementFormDefault="qualified">
    <xsd:import namespace="http://schemas.microsoft.com/office/2006/documentManagement/types"/>
    <xsd:import namespace="http://schemas.microsoft.com/office/infopath/2007/PartnerControls"/>
    <xsd:element name="Arbeitshilfen" ma:index="16" nillable="true" ma:displayName="Arbeitshilfen" ma:list="{e92e977e-28e2-4bf0-abb9-ae0e06dd5702}" ma:internalName="Arbeitshilfen" ma:showField="Produktbezeichnung" ma:web="d185ae7a-ea9a-4644-926d-acd2c4cbf9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20"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85E04A-61A6-4A17-8165-7D2C4EB68E63}">
  <ds:schemaRefs>
    <ds:schemaRef ds:uri="0672a806-a7ca-49e0-adef-0face624234f"/>
    <ds:schemaRef ds:uri="http://purl.org/dc/elements/1.1/"/>
    <ds:schemaRef ds:uri="http://schemas.microsoft.com/office/2006/metadata/properties"/>
    <ds:schemaRef ds:uri="http://schemas.microsoft.com/sharepoint/v3"/>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d185ae7a-ea9a-4644-926d-acd2c4cbf90e"/>
    <ds:schemaRef ds:uri="http://www.w3.org/XML/1998/namespace"/>
  </ds:schemaRefs>
</ds:datastoreItem>
</file>

<file path=customXml/itemProps2.xml><?xml version="1.0" encoding="utf-8"?>
<ds:datastoreItem xmlns:ds="http://schemas.openxmlformats.org/officeDocument/2006/customXml" ds:itemID="{5BCA7C30-5626-4BCF-B513-916170ED41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672a806-a7ca-49e0-adef-0face624234f"/>
    <ds:schemaRef ds:uri="d185ae7a-ea9a-4644-926d-acd2c4cbf9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F67493-24AB-432D-BF2D-5626C52FD0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20</vt:i4>
      </vt:variant>
    </vt:vector>
  </HeadingPairs>
  <TitlesOfParts>
    <vt:vector size="34" baseType="lpstr">
      <vt:lpstr>Bearbeitungshinweise</vt:lpstr>
      <vt:lpstr>1.1 Stammdaten</vt:lpstr>
      <vt:lpstr>1.2 Stundenverrechnungssatz</vt:lpstr>
      <vt:lpstr>2.1 Leistungsrichtwerte</vt:lpstr>
      <vt:lpstr>3.1 Raumbuch Schule Bossental</vt:lpstr>
      <vt:lpstr>3.2 Raumbuch Turnhalle</vt:lpstr>
      <vt:lpstr>3.3 Raumbuch Stadtteilbücherei</vt:lpstr>
      <vt:lpstr>3.4 Raumbuch Kita Bossental</vt:lpstr>
      <vt:lpstr>4.1 Regiearbeiten</vt:lpstr>
      <vt:lpstr>5.1 Grundreinigung</vt:lpstr>
      <vt:lpstr>6.1 Angebotssummen</vt:lpstr>
      <vt:lpstr>Tabelle1</vt:lpstr>
      <vt:lpstr>Tabelle2</vt:lpstr>
      <vt:lpstr>Tabelle3</vt:lpstr>
      <vt:lpstr>BKJ</vt:lpstr>
      <vt:lpstr>Bearbeitungshinweise!Doku_Blatt_Angebot</vt:lpstr>
      <vt:lpstr>Bearbeitungshinweise!Doku_Blatt_Preiszusammenstellung</vt:lpstr>
      <vt:lpstr>Bearbeitungshinweise!Doku_Blatt_Raumgruppen</vt:lpstr>
      <vt:lpstr>Bearbeitungshinweise!Doku_Blatt_Regiearbeiten</vt:lpstr>
      <vt:lpstr>'1.1 Stammdaten'!Druckbereich</vt:lpstr>
      <vt:lpstr>'1.2 Stundenverrechnungssatz'!Druckbereich</vt:lpstr>
      <vt:lpstr>'2.1 Leistungsrichtwerte'!Druckbereich</vt:lpstr>
      <vt:lpstr>'3.1 Raumbuch Schule Bossental'!Druckbereich</vt:lpstr>
      <vt:lpstr>'4.1 Regiearbeiten'!Druckbereich</vt:lpstr>
      <vt:lpstr>'5.1 Grundreinigung'!Druckbereich</vt:lpstr>
      <vt:lpstr>'6.1 Angebotssummen'!Druckbereich</vt:lpstr>
      <vt:lpstr>Bearbeitungshinweise!Druckbereich</vt:lpstr>
      <vt:lpstr>'3.1 Raumbuch Schule Bossental'!Drucktitel</vt:lpstr>
      <vt:lpstr>'6.1 Angebotssummen'!Drucktitel</vt:lpstr>
      <vt:lpstr>GRbrutto</vt:lpstr>
      <vt:lpstr>GRnetto</vt:lpstr>
      <vt:lpstr>NKJ</vt:lpstr>
      <vt:lpstr>SVSSuF</vt:lpstr>
      <vt:lpstr>Ust</vt:lpstr>
    </vt:vector>
  </TitlesOfParts>
  <Company>RIB Software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Vergabe-Tool (Excel)</dc:title>
  <dc:subject>eVergabe</dc:subject>
  <dc:creator>Schöffl, Gerd</dc:creator>
  <cp:lastModifiedBy>Lötzerich, Gesa</cp:lastModifiedBy>
  <cp:lastPrinted>2026-02-19T17:20:13Z</cp:lastPrinted>
  <dcterms:created xsi:type="dcterms:W3CDTF">2013-02-07T21:43:34Z</dcterms:created>
  <dcterms:modified xsi:type="dcterms:W3CDTF">2026-02-20T09:00:01Z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0x01010100C19650F5E098F64783E2B39B094EAF85</vt:lpwstr>
  </property>
</Properties>
</file>